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" yWindow="-10" windowWidth="10260" windowHeight="8160"/>
  </bookViews>
  <sheets>
    <sheet name="JATH2024Report co2 normal m (2" sheetId="25" r:id="rId1"/>
    <sheet name="Sheet1" sheetId="26" r:id="rId2"/>
  </sheets>
  <definedNames>
    <definedName name="_xlnm.Print_Area" localSheetId="0">'JATH2024Report co2 normal m (2'!$B$1:$L$18</definedName>
  </definedNames>
  <calcPr calcId="162913"/>
</workbook>
</file>

<file path=xl/calcChain.xml><?xml version="1.0" encoding="utf-8"?>
<calcChain xmlns="http://schemas.openxmlformats.org/spreadsheetml/2006/main">
  <c r="T32" i="25" l="1"/>
  <c r="AC33" i="25" l="1"/>
  <c r="AB33" i="25"/>
  <c r="AA33" i="25"/>
  <c r="Z33" i="25"/>
  <c r="W33" i="25"/>
  <c r="X33" i="25"/>
  <c r="Y33" i="25"/>
  <c r="S33" i="25"/>
  <c r="S32" i="25"/>
  <c r="AD34" i="25" l="1"/>
  <c r="AD33" i="25"/>
  <c r="V33" i="25"/>
  <c r="U33" i="25"/>
  <c r="T33" i="25"/>
  <c r="R32" i="25"/>
  <c r="R38" i="25"/>
  <c r="R39" i="25" s="1"/>
  <c r="S38" i="25"/>
  <c r="S39" i="25" s="1"/>
  <c r="T38" i="25"/>
  <c r="U38" i="25"/>
  <c r="U39" i="25" s="1"/>
  <c r="V38" i="25"/>
  <c r="V39" i="25" s="1"/>
  <c r="X38" i="25"/>
  <c r="X39" i="25" s="1"/>
  <c r="Y38" i="25"/>
  <c r="Z38" i="25"/>
  <c r="Z39" i="25" s="1"/>
  <c r="AA38" i="25"/>
  <c r="AA39" i="25" s="1"/>
  <c r="AB38" i="25"/>
  <c r="AB39" i="25" s="1"/>
  <c r="AC38" i="25"/>
  <c r="T39" i="25"/>
  <c r="Y39" i="25"/>
  <c r="AC39" i="25"/>
  <c r="Z12" i="25"/>
  <c r="AA6" i="25"/>
  <c r="AA12" i="25" s="1"/>
  <c r="AB12" i="25"/>
  <c r="AC12" i="25"/>
  <c r="J44" i="25"/>
  <c r="J52" i="25" s="1"/>
  <c r="K44" i="25" s="1"/>
  <c r="I34" i="25"/>
  <c r="H34" i="25"/>
  <c r="G34" i="25"/>
  <c r="O34" i="25" s="1"/>
  <c r="AA7" i="25"/>
  <c r="K45" i="25" l="1"/>
  <c r="K46" i="25" s="1"/>
  <c r="K47" i="25" s="1"/>
  <c r="K48" i="25" s="1"/>
  <c r="K49" i="25" s="1"/>
  <c r="K50" i="25" s="1"/>
  <c r="K51" i="25" s="1"/>
  <c r="K52" i="25" s="1"/>
  <c r="J45" i="25"/>
  <c r="J46" i="25" s="1"/>
  <c r="J47" i="25" s="1"/>
  <c r="J48" i="25" s="1"/>
  <c r="J49" i="25" s="1"/>
  <c r="J50" i="25" s="1"/>
  <c r="J51" i="25" s="1"/>
</calcChain>
</file>

<file path=xl/sharedStrings.xml><?xml version="1.0" encoding="utf-8"?>
<sst xmlns="http://schemas.openxmlformats.org/spreadsheetml/2006/main" count="103" uniqueCount="97">
  <si>
    <t>Items</t>
  </si>
  <si>
    <t>Feb</t>
  </si>
  <si>
    <t>Mar</t>
  </si>
  <si>
    <t>May</t>
  </si>
  <si>
    <t>Aug</t>
  </si>
  <si>
    <t>Oct</t>
  </si>
  <si>
    <t>Nov</t>
  </si>
  <si>
    <t>Dec</t>
  </si>
  <si>
    <t>-</t>
  </si>
  <si>
    <t>CO2 Emission (kt)</t>
  </si>
  <si>
    <t>Inhouse Production Volume</t>
  </si>
  <si>
    <t>Electricity  (kWh)</t>
  </si>
  <si>
    <t>Jun</t>
  </si>
  <si>
    <t>Jul</t>
  </si>
  <si>
    <t>Sep</t>
  </si>
  <si>
    <t>Target of Average Electricity  (kWh)</t>
  </si>
  <si>
    <t>Direct material on Jul’20 =  343,852,882 THB</t>
  </si>
  <si>
    <t>STG = 265,088,038 THB</t>
  </si>
  <si>
    <t>DL = 78,764,844 THB</t>
  </si>
  <si>
    <t>Direct material on Aug’20 =  524,235,305 THB</t>
  </si>
  <si>
    <t>STG = 398,016,535 THB</t>
  </si>
  <si>
    <t>DL = 126,218,770 THB</t>
  </si>
  <si>
    <t>JUL</t>
  </si>
  <si>
    <t>AUG</t>
  </si>
  <si>
    <t>SEP</t>
  </si>
  <si>
    <t>OCT</t>
  </si>
  <si>
    <t>Environment Data</t>
  </si>
  <si>
    <t>Fuel Oil (kL)</t>
  </si>
  <si>
    <t>Co2 Graph</t>
  </si>
  <si>
    <t>Direct material of SEP’20 =  787,424,481 THB</t>
  </si>
  <si>
    <t>STG = 589,409,486 THB</t>
  </si>
  <si>
    <t>DL = 198,014,995 THB</t>
  </si>
  <si>
    <t>Direct material of OCT’20 =  760,487,781 THB</t>
  </si>
  <si>
    <t>STG = 577,591,432 THB</t>
  </si>
  <si>
    <t>DL = 182,896,349 THB</t>
  </si>
  <si>
    <t>Direct material of NOV’20 =  770,961,108 THB</t>
  </si>
  <si>
    <t>STG = 588,689,203 THB</t>
  </si>
  <si>
    <t>DL = 182,271,905 THB</t>
  </si>
  <si>
    <t>Direct material of DEC’20 =  680,709,681 THB</t>
  </si>
  <si>
    <t>STG = 520,857,973 THB</t>
  </si>
  <si>
    <t>DL = 159,851,708 THB</t>
  </si>
  <si>
    <t>Sales (MTHB)   (1)</t>
  </si>
  <si>
    <t>Direct M (MTHB) (2)</t>
  </si>
  <si>
    <t>Internal value (1)-(2)</t>
  </si>
  <si>
    <t xml:space="preserve">2.77 JPY   </t>
  </si>
  <si>
    <t>Working day</t>
  </si>
  <si>
    <t>Efficient</t>
  </si>
  <si>
    <r>
      <t xml:space="preserve">Direct material </t>
    </r>
    <r>
      <rPr>
        <sz val="11"/>
        <color rgb="FF1F497D"/>
        <rFont val="Bookman Old Style"/>
        <family val="1"/>
      </rPr>
      <t>of</t>
    </r>
    <r>
      <rPr>
        <sz val="11"/>
        <color rgb="FF000000"/>
        <rFont val="Bookman Old Style"/>
        <family val="1"/>
      </rPr>
      <t xml:space="preserve"> </t>
    </r>
    <r>
      <rPr>
        <sz val="11"/>
        <color rgb="FF1F497D"/>
        <rFont val="Bookman Old Style"/>
        <family val="1"/>
      </rPr>
      <t>JAN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1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766,755,676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</si>
  <si>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600,073,508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</si>
  <si>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166,682,168 </t>
    </r>
    <r>
      <rPr>
        <sz val="11"/>
        <color rgb="FF000000"/>
        <rFont val="Bookman Old Style"/>
        <family val="1"/>
      </rPr>
      <t>THB</t>
    </r>
  </si>
  <si>
    <r>
      <t xml:space="preserve">Direct material </t>
    </r>
    <r>
      <rPr>
        <sz val="11"/>
        <color rgb="FF1F497D"/>
        <rFont val="Bookman Old Style"/>
        <family val="1"/>
      </rPr>
      <t>of</t>
    </r>
    <r>
      <rPr>
        <sz val="11"/>
        <color rgb="FF000000"/>
        <rFont val="Bookman Old Style"/>
        <family val="1"/>
      </rPr>
      <t xml:space="preserve"> </t>
    </r>
    <r>
      <rPr>
        <sz val="11"/>
        <color rgb="FF1F497D"/>
        <rFont val="Bookman Old Style"/>
        <family val="1"/>
      </rPr>
      <t>May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1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701,248,898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</si>
  <si>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538,627,564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</si>
  <si>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162,621,334 </t>
    </r>
    <r>
      <rPr>
        <sz val="11"/>
        <color rgb="FF000000"/>
        <rFont val="Bookman Old Style"/>
        <family val="1"/>
      </rPr>
      <t>THB</t>
    </r>
  </si>
  <si>
    <t>AVG</t>
  </si>
  <si>
    <r>
      <t xml:space="preserve">Direct material </t>
    </r>
    <r>
      <rPr>
        <sz val="11"/>
        <color rgb="FF1F497D"/>
        <rFont val="Bookman Old Style"/>
        <family val="1"/>
      </rPr>
      <t>of</t>
    </r>
    <r>
      <rPr>
        <sz val="11"/>
        <color rgb="FF000000"/>
        <rFont val="Bookman Old Style"/>
        <family val="1"/>
      </rPr>
      <t xml:space="preserve"> </t>
    </r>
    <r>
      <rPr>
        <sz val="11"/>
        <color rgb="FF1F497D"/>
        <rFont val="Bookman Old Style"/>
        <family val="1"/>
      </rPr>
      <t>Jun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1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713,162,493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</si>
  <si>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550,306,752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</si>
  <si>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162,855,741 </t>
    </r>
    <r>
      <rPr>
        <sz val="11"/>
        <color rgb="FF000000"/>
        <rFont val="Bookman Old Style"/>
        <family val="1"/>
      </rPr>
      <t>THB</t>
    </r>
  </si>
  <si>
    <r>
      <t xml:space="preserve">Direct material </t>
    </r>
    <r>
      <rPr>
        <sz val="11"/>
        <color rgb="FF1F497D"/>
        <rFont val="Bookman Old Style"/>
        <family val="1"/>
      </rPr>
      <t>of</t>
    </r>
    <r>
      <rPr>
        <sz val="11"/>
        <color rgb="FF000000"/>
        <rFont val="Bookman Old Style"/>
        <family val="1"/>
      </rPr>
      <t xml:space="preserve"> </t>
    </r>
    <r>
      <rPr>
        <sz val="11"/>
        <color rgb="FF1F497D"/>
        <rFont val="Bookman Old Style"/>
        <family val="1"/>
      </rPr>
      <t>Jul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1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626,158,812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</si>
  <si>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502,364,577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</si>
  <si>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123,794,235 </t>
    </r>
    <r>
      <rPr>
        <sz val="11"/>
        <color rgb="FF000000"/>
        <rFont val="Bookman Old Style"/>
        <family val="1"/>
      </rPr>
      <t>THB</t>
    </r>
  </si>
  <si>
    <r>
      <t xml:space="preserve">Direct material </t>
    </r>
    <r>
      <rPr>
        <sz val="11"/>
        <color rgb="FF1F497D"/>
        <rFont val="Bookman Old Style"/>
        <family val="1"/>
      </rPr>
      <t>of</t>
    </r>
    <r>
      <rPr>
        <sz val="11"/>
        <color rgb="FF000000"/>
        <rFont val="Bookman Old Style"/>
        <family val="1"/>
      </rPr>
      <t xml:space="preserve"> </t>
    </r>
    <r>
      <rPr>
        <sz val="11"/>
        <color rgb="FF1F497D"/>
        <rFont val="Bookman Old Style"/>
        <family val="1"/>
      </rPr>
      <t>Aug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1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478,496,218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</si>
  <si>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570,349,614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</si>
  <si>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84,391,423 </t>
    </r>
    <r>
      <rPr>
        <sz val="11"/>
        <color rgb="FF000000"/>
        <rFont val="Bookman Old Style"/>
        <family val="1"/>
      </rPr>
      <t>THB</t>
    </r>
  </si>
  <si>
    <r>
      <t xml:space="preserve">Direct material </t>
    </r>
    <r>
      <rPr>
        <sz val="11"/>
        <color rgb="FF1F497D"/>
        <rFont val="Bookman Old Style"/>
        <family val="1"/>
      </rPr>
      <t>of</t>
    </r>
    <r>
      <rPr>
        <sz val="11"/>
        <color rgb="FF000000"/>
        <rFont val="Bookman Old Style"/>
        <family val="1"/>
      </rPr>
      <t xml:space="preserve"> </t>
    </r>
    <r>
      <rPr>
        <sz val="11"/>
        <color rgb="FF1F497D"/>
        <rFont val="Bookman Old Style"/>
        <family val="1"/>
      </rPr>
      <t>Sep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1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800,457,958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</si>
  <si>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628,376,268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</si>
  <si>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172,081,690 </t>
    </r>
    <r>
      <rPr>
        <sz val="11"/>
        <color rgb="FF000000"/>
        <rFont val="Bookman Old Style"/>
        <family val="1"/>
      </rPr>
      <t>THB</t>
    </r>
  </si>
  <si>
    <r>
      <t xml:space="preserve">Direct material </t>
    </r>
    <r>
      <rPr>
        <sz val="11"/>
        <color rgb="FF1F497D"/>
        <rFont val="Bookman Old Style"/>
        <family val="1"/>
      </rPr>
      <t>of Dec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1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808,419,094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</si>
  <si>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616,041,246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</si>
  <si>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192,377,848 </t>
    </r>
    <r>
      <rPr>
        <sz val="11"/>
        <color rgb="FF000000"/>
        <rFont val="Bookman Old Style"/>
        <family val="1"/>
      </rPr>
      <t>THB</t>
    </r>
  </si>
  <si>
    <r>
      <t xml:space="preserve">Direct material </t>
    </r>
    <r>
      <rPr>
        <sz val="11"/>
        <color rgb="FF1F497D"/>
        <rFont val="Bookman Old Style"/>
        <family val="1"/>
      </rPr>
      <t>of Jan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2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845,102,406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</si>
  <si>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639,047,967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</si>
  <si>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206,054,439 </t>
    </r>
    <r>
      <rPr>
        <sz val="11"/>
        <color rgb="FF000000"/>
        <rFont val="Bookman Old Style"/>
        <family val="1"/>
      </rPr>
      <t>THB</t>
    </r>
  </si>
  <si>
    <r>
      <t xml:space="preserve">Direct material </t>
    </r>
    <r>
      <rPr>
        <sz val="11"/>
        <color rgb="FF1F497D"/>
        <rFont val="Bookman Old Style"/>
        <family val="1"/>
      </rPr>
      <t>of FEB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2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947,283,285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</si>
  <si>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709,011,169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</si>
  <si>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238,272,116 </t>
    </r>
    <r>
      <rPr>
        <sz val="11"/>
        <color rgb="FF000000"/>
        <rFont val="Bookman Old Style"/>
        <family val="1"/>
      </rPr>
      <t>THB</t>
    </r>
  </si>
  <si>
    <r>
      <t xml:space="preserve">Direct material </t>
    </r>
    <r>
      <rPr>
        <sz val="11"/>
        <color rgb="FF1F497D"/>
        <rFont val="Bookman Old Style"/>
        <family val="1"/>
      </rPr>
      <t>of MAR</t>
    </r>
    <r>
      <rPr>
        <sz val="11"/>
        <color rgb="FF000000"/>
        <rFont val="Bookman Old Style"/>
        <family val="1"/>
      </rPr>
      <t>’2</t>
    </r>
    <r>
      <rPr>
        <sz val="11"/>
        <color rgb="FF1F497D"/>
        <rFont val="Bookman Old Style"/>
        <family val="1"/>
      </rPr>
      <t>2</t>
    </r>
    <r>
      <rPr>
        <sz val="11"/>
        <color rgb="FF000000"/>
        <rFont val="Bookman Old Style"/>
        <family val="1"/>
      </rPr>
      <t xml:space="preserve"> =  </t>
    </r>
    <r>
      <rPr>
        <sz val="11"/>
        <color rgb="FF1F497D"/>
        <rFont val="Bookman Old Style"/>
        <family val="1"/>
      </rPr>
      <t xml:space="preserve">977,840,902 </t>
    </r>
    <r>
      <rPr>
        <sz val="11"/>
        <color rgb="FF000000"/>
        <rFont val="Bookman Old Style"/>
        <family val="1"/>
      </rPr>
      <t>THB</t>
    </r>
  </si>
  <si>
    <r>
      <t xml:space="preserve">STG = </t>
    </r>
    <r>
      <rPr>
        <sz val="11"/>
        <color rgb="FF1F497D"/>
        <rFont val="Bookman Old Style"/>
        <family val="1"/>
      </rPr>
      <t xml:space="preserve">739,280,669 </t>
    </r>
    <r>
      <rPr>
        <sz val="11"/>
        <color rgb="FF000000"/>
        <rFont val="Bookman Old Style"/>
        <family val="1"/>
      </rPr>
      <t>THB</t>
    </r>
  </si>
  <si>
    <r>
      <t xml:space="preserve">DL = </t>
    </r>
    <r>
      <rPr>
        <sz val="11"/>
        <color rgb="FF1F497D"/>
        <rFont val="Bookman Old Style"/>
        <family val="1"/>
      </rPr>
      <t xml:space="preserve">238,560,233 </t>
    </r>
    <r>
      <rPr>
        <sz val="11"/>
        <color rgb="FF000000"/>
        <rFont val="Bookman Old Style"/>
        <family val="1"/>
      </rPr>
      <t>THB</t>
    </r>
  </si>
  <si>
    <t>12EQ3WR4E5R6TY8U90</t>
  </si>
  <si>
    <t>Base unit for CO2 (t)</t>
  </si>
  <si>
    <t>Cap Actual PDT (PCS.)</t>
  </si>
  <si>
    <t>Target of CO2 (t)</t>
  </si>
  <si>
    <t>2022 ST.New Target AVG</t>
  </si>
  <si>
    <t>T.Co2/M</t>
  </si>
  <si>
    <t>Sum</t>
  </si>
  <si>
    <t>T.Co2/Y</t>
  </si>
  <si>
    <t>Co2 Reduction 2023</t>
  </si>
  <si>
    <t>Chiller</t>
  </si>
  <si>
    <t>Solar cell Ph 4</t>
  </si>
  <si>
    <t>kTHB/Y</t>
  </si>
  <si>
    <t>No</t>
  </si>
  <si>
    <t>Item</t>
  </si>
  <si>
    <t xml:space="preserve">JATH Environmental Report 2024 </t>
  </si>
  <si>
    <t>Jan'25</t>
  </si>
  <si>
    <t>Apr'24</t>
  </si>
  <si>
    <r>
      <t>Plan estimate Reduc CO2.base</t>
    </r>
    <r>
      <rPr>
        <u/>
        <sz val="12"/>
        <color theme="1"/>
        <rFont val="Arial"/>
        <family val="2"/>
      </rPr>
      <t xml:space="preserve"> 2023</t>
    </r>
  </si>
  <si>
    <r>
      <t>Co2 Reduction 2024 target 1107 t/M</t>
    </r>
    <r>
      <rPr>
        <b/>
        <sz val="11"/>
        <color theme="1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</si>
</sst>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_ * #,##0_ ;_ * \-#,##0_ ;_ * &quot;-&quot;_ ;_ @_ "/>
    <numFmt numFmtId="166" formatCode="&quot;¥&quot;#,##0;[Red]&quot;¥&quot;\-#,##0"/>
    <numFmt numFmtId="167" formatCode="&quot;¥&quot;#,##0.00;[Red]&quot;¥&quot;\-#,##0.00"/>
    <numFmt numFmtId="168" formatCode="[Red][&gt;51.7]0.00;[Green][&lt;51.8]0.00;General"/>
    <numFmt numFmtId="169" formatCode="_ * #,##0.00_ ;_ * \-#,##0.00_ ;_ * &quot;-&quot;??_ ;_ @_ "/>
    <numFmt numFmtId="170" formatCode="0.000"/>
    <numFmt numFmtId="171" formatCode="_-* #,##0_-;\-* #,##0_-;_-* &quot;-&quot;_-;_-@_-"/>
    <numFmt numFmtId="172" formatCode="[$-D00041E]0"/>
    <numFmt numFmtId="173" formatCode="_(* #,##0.0_);_(* \(#,##0.0\);_(* &quot;-&quot;??_);_(@_)"/>
    <numFmt numFmtId="174" formatCode="_(* #,##0_);_(* \(#,##0\);_(* &quot;-&quot;??_);_(@_)"/>
  </numFmts>
  <fonts count="90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sz val="12"/>
      <name val="宋体"/>
      <family val="3"/>
      <charset val="128"/>
    </font>
    <font>
      <sz val="8"/>
      <name val="Arial"/>
      <family val="2"/>
    </font>
    <font>
      <sz val="14"/>
      <name val="?l?r ??’?"/>
      <family val="1"/>
      <charset val="128"/>
    </font>
    <font>
      <u/>
      <sz val="8.8000000000000007"/>
      <color indexed="36"/>
      <name val="?l?r ?o?S?V?b?N"/>
      <family val="3"/>
    </font>
    <font>
      <u/>
      <sz val="8.8000000000000007"/>
      <color indexed="12"/>
      <name val="?l?r ?o?S?V?b?N"/>
      <family val="3"/>
    </font>
    <font>
      <sz val="11"/>
      <name val="?l?r ?o?S?V?b?N"/>
      <family val="3"/>
    </font>
    <font>
      <sz val="11"/>
      <color indexed="8"/>
      <name val="Calibri"/>
      <family val="2"/>
    </font>
    <font>
      <sz val="11"/>
      <color indexed="8"/>
      <name val="宋体"/>
    </font>
    <font>
      <sz val="10"/>
      <name val="Geneva"/>
      <family val="2"/>
    </font>
    <font>
      <sz val="11"/>
      <color indexed="9"/>
      <name val="Calibri"/>
      <family val="2"/>
    </font>
    <font>
      <sz val="11"/>
      <color indexed="9"/>
      <name val="宋体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明朝"/>
      <family val="1"/>
      <charset val="128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4"/>
      <color indexed="62"/>
      <name val="Times New Roman"/>
      <family val="1"/>
    </font>
    <font>
      <sz val="10"/>
      <name val="ＭＳ ゴシック"/>
      <family val="3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7"/>
      <name val="宋体"/>
    </font>
    <font>
      <sz val="11"/>
      <color indexed="20"/>
      <name val="宋体"/>
    </font>
    <font>
      <sz val="14"/>
      <name val="ＭＳ 明朝"/>
      <family val="1"/>
      <charset val="128"/>
    </font>
    <font>
      <b/>
      <sz val="18"/>
      <color indexed="56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b/>
      <sz val="11"/>
      <color indexed="9"/>
      <name val="宋体"/>
    </font>
    <font>
      <b/>
      <sz val="11"/>
      <color indexed="8"/>
      <name val="宋体"/>
    </font>
    <font>
      <i/>
      <sz val="11"/>
      <color indexed="23"/>
      <name val="宋体"/>
    </font>
    <font>
      <sz val="11"/>
      <color indexed="10"/>
      <name val="宋体"/>
    </font>
    <font>
      <b/>
      <sz val="11"/>
      <color indexed="52"/>
      <name val="宋体"/>
    </font>
    <font>
      <sz val="11"/>
      <color indexed="62"/>
      <name val="宋体"/>
    </font>
    <font>
      <b/>
      <sz val="11"/>
      <color indexed="63"/>
      <name val="宋体"/>
    </font>
    <font>
      <sz val="11"/>
      <color indexed="60"/>
      <name val="宋体"/>
    </font>
    <font>
      <sz val="11"/>
      <color indexed="52"/>
      <name val="宋体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26"/>
      <color theme="1"/>
      <name val="Century Gothic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Bookman Old Style"/>
      <family val="1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Bookman Old Style"/>
      <family val="1"/>
    </font>
    <font>
      <sz val="11"/>
      <color rgb="FF1F497D"/>
      <name val="Bookman Old Style"/>
      <family val="1"/>
    </font>
    <font>
      <sz val="9"/>
      <color theme="1"/>
      <name val="Arial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Arial"/>
      <family val="2"/>
    </font>
    <font>
      <b/>
      <sz val="18"/>
      <color theme="1"/>
      <name val="Century Gothic"/>
      <family val="2"/>
    </font>
    <font>
      <b/>
      <sz val="24"/>
      <color theme="1"/>
      <name val="Century Gothic"/>
      <family val="2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u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9">
    <xf numFmtId="0" fontId="0" fillId="0" borderId="0">
      <alignment vertical="center"/>
    </xf>
    <xf numFmtId="0" fontId="7" fillId="0" borderId="0"/>
    <xf numFmtId="38" fontId="5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Font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165" fontId="24" fillId="0" borderId="0" applyFill="0" applyBorder="0" applyAlignment="0"/>
    <xf numFmtId="0" fontId="25" fillId="20" borderId="6" applyNumberFormat="0" applyAlignment="0" applyProtection="0"/>
    <xf numFmtId="0" fontId="25" fillId="20" borderId="6" applyNumberFormat="0" applyAlignment="0" applyProtection="0"/>
    <xf numFmtId="0" fontId="26" fillId="21" borderId="7" applyNumberFormat="0" applyAlignment="0" applyProtection="0"/>
    <xf numFmtId="0" fontId="27" fillId="0" borderId="8" applyNumberFormat="0" applyFill="0" applyAlignment="0" applyProtection="0"/>
    <xf numFmtId="0" fontId="26" fillId="21" borderId="7" applyNumberFormat="0" applyAlignment="0" applyProtection="0"/>
    <xf numFmtId="43" fontId="17" fillId="0" borderId="0" applyFont="0" applyFill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8" fillId="7" borderId="6" applyNumberFormat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23" fillId="4" borderId="0" applyNumberFormat="0" applyBorder="0" applyAlignment="0" applyProtection="0"/>
    <xf numFmtId="38" fontId="12" fillId="22" borderId="0" applyNumberFormat="0" applyBorder="0" applyAlignment="0" applyProtection="0"/>
    <xf numFmtId="0" fontId="4" fillId="0" borderId="5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8" fillId="7" borderId="6" applyNumberFormat="0" applyAlignment="0" applyProtection="0"/>
    <xf numFmtId="10" fontId="12" fillId="23" borderId="1" applyNumberFormat="0" applyBorder="0" applyAlignment="0" applyProtection="0"/>
    <xf numFmtId="0" fontId="34" fillId="7" borderId="6" applyNumberFormat="0" applyAlignment="0" applyProtection="0"/>
    <xf numFmtId="1" fontId="35" fillId="0" borderId="0" applyProtection="0">
      <protection locked="0"/>
    </xf>
    <xf numFmtId="0" fontId="27" fillId="0" borderId="8" applyNumberFormat="0" applyFill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6" fontId="36" fillId="0" borderId="0" applyFont="0" applyFill="0" applyBorder="0" applyAlignment="0" applyProtection="0"/>
    <xf numFmtId="8" fontId="36" fillId="0" borderId="0" applyFont="0" applyFill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168" fontId="5" fillId="0" borderId="0"/>
    <xf numFmtId="0" fontId="3" fillId="25" borderId="12" applyNumberFormat="0" applyFont="0" applyAlignment="0" applyProtection="0"/>
    <xf numFmtId="0" fontId="5" fillId="25" borderId="12" applyNumberFormat="0" applyFont="0" applyAlignment="0" applyProtection="0"/>
    <xf numFmtId="0" fontId="38" fillId="20" borderId="13" applyNumberFormat="0" applyAlignment="0" applyProtection="0"/>
    <xf numFmtId="10" fontId="6" fillId="0" borderId="0" applyFont="0" applyFill="0" applyBorder="0" applyAlignment="0" applyProtection="0"/>
    <xf numFmtId="0" fontId="38" fillId="20" borderId="13" applyNumberFormat="0" applyAlignment="0" applyProtection="0"/>
    <xf numFmtId="0" fontId="29" fillId="0" borderId="0"/>
    <xf numFmtId="0" fontId="3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169" fontId="11" fillId="0" borderId="0" applyFon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4" fillId="0" borderId="0"/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1" borderId="7" applyNumberFormat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" fillId="25" borderId="12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20" borderId="6" applyNumberFormat="0" applyAlignment="0" applyProtection="0">
      <alignment vertical="center"/>
    </xf>
    <xf numFmtId="0" fontId="54" fillId="7" borderId="6" applyNumberFormat="0" applyAlignment="0" applyProtection="0">
      <alignment vertical="center"/>
    </xf>
    <xf numFmtId="0" fontId="55" fillId="20" borderId="13" applyNumberFormat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171" fontId="66" fillId="0" borderId="0" applyFont="0" applyFill="0" applyBorder="0" applyAlignment="0" applyProtection="0"/>
    <xf numFmtId="0" fontId="3" fillId="0" borderId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66" fillId="0" borderId="0" applyFont="0" applyFill="0" applyBorder="0" applyAlignment="0" applyProtection="0"/>
  </cellStyleXfs>
  <cellXfs count="142">
    <xf numFmtId="0" fontId="0" fillId="0" borderId="0" xfId="0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59" fillId="0" borderId="0" xfId="1" applyFont="1" applyAlignment="1">
      <alignment vertical="center"/>
    </xf>
    <xf numFmtId="0" fontId="61" fillId="0" borderId="3" xfId="1" applyFont="1" applyFill="1" applyBorder="1" applyAlignment="1">
      <alignment vertical="center"/>
    </xf>
    <xf numFmtId="0" fontId="62" fillId="0" borderId="1" xfId="1" quotePrefix="1" applyFont="1" applyBorder="1" applyAlignment="1">
      <alignment horizontal="center" vertical="center"/>
    </xf>
    <xf numFmtId="0" fontId="62" fillId="0" borderId="0" xfId="1" applyFont="1" applyAlignment="1">
      <alignment vertical="center"/>
    </xf>
    <xf numFmtId="0" fontId="58" fillId="0" borderId="0" xfId="1" applyFont="1" applyAlignment="1">
      <alignment vertical="center"/>
    </xf>
    <xf numFmtId="0" fontId="59" fillId="0" borderId="0" xfId="1" applyFont="1" applyBorder="1" applyAlignment="1">
      <alignment vertical="center" wrapText="1"/>
    </xf>
    <xf numFmtId="0" fontId="62" fillId="0" borderId="1" xfId="1" quotePrefix="1" applyFont="1" applyFill="1" applyBorder="1" applyAlignment="1">
      <alignment horizontal="center" vertical="center"/>
    </xf>
    <xf numFmtId="0" fontId="61" fillId="0" borderId="2" xfId="1" applyFont="1" applyFill="1" applyBorder="1" applyAlignment="1">
      <alignment vertical="center"/>
    </xf>
    <xf numFmtId="0" fontId="61" fillId="0" borderId="4" xfId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" fontId="8" fillId="0" borderId="0" xfId="1" applyNumberFormat="1" applyFont="1" applyAlignment="1">
      <alignment vertical="center"/>
    </xf>
    <xf numFmtId="0" fontId="65" fillId="0" borderId="0" xfId="1" applyFont="1" applyAlignment="1">
      <alignment vertical="center"/>
    </xf>
    <xf numFmtId="0" fontId="62" fillId="0" borderId="0" xfId="1" applyFont="1" applyFill="1" applyAlignment="1">
      <alignment vertical="center"/>
    </xf>
    <xf numFmtId="0" fontId="61" fillId="30" borderId="3" xfId="1" applyFont="1" applyFill="1" applyBorder="1" applyAlignment="1">
      <alignment vertical="center"/>
    </xf>
    <xf numFmtId="0" fontId="61" fillId="30" borderId="4" xfId="1" applyFont="1" applyFill="1" applyBorder="1" applyAlignment="1">
      <alignment vertical="center"/>
    </xf>
    <xf numFmtId="0" fontId="60" fillId="27" borderId="1" xfId="1" applyFont="1" applyFill="1" applyBorder="1" applyAlignment="1">
      <alignment horizontal="center" vertical="center" wrapText="1"/>
    </xf>
    <xf numFmtId="0" fontId="62" fillId="29" borderId="1" xfId="1" quotePrefix="1" applyFont="1" applyFill="1" applyBorder="1" applyAlignment="1">
      <alignment horizontal="center" vertical="center"/>
    </xf>
    <xf numFmtId="164" fontId="62" fillId="29" borderId="1" xfId="1" applyNumberFormat="1" applyFont="1" applyFill="1" applyBorder="1" applyAlignment="1">
      <alignment horizontal="right" vertical="center"/>
    </xf>
    <xf numFmtId="0" fontId="62" fillId="29" borderId="1" xfId="1" quotePrefix="1" applyFont="1" applyFill="1" applyBorder="1" applyAlignment="1">
      <alignment horizontal="right" vertical="center"/>
    </xf>
    <xf numFmtId="2" fontId="62" fillId="29" borderId="1" xfId="1" quotePrefix="1" applyNumberFormat="1" applyFont="1" applyFill="1" applyBorder="1" applyAlignment="1">
      <alignment horizontal="right" vertical="center"/>
    </xf>
    <xf numFmtId="2" fontId="62" fillId="29" borderId="1" xfId="1" applyNumberFormat="1" applyFont="1" applyFill="1" applyBorder="1" applyAlignment="1">
      <alignment horizontal="right" vertical="center"/>
    </xf>
    <xf numFmtId="170" fontId="62" fillId="29" borderId="1" xfId="1" quotePrefix="1" applyNumberFormat="1" applyFont="1" applyFill="1" applyBorder="1" applyAlignment="1">
      <alignment horizontal="right" vertical="center"/>
    </xf>
    <xf numFmtId="164" fontId="59" fillId="29" borderId="1" xfId="1" quotePrefix="1" applyNumberFormat="1" applyFont="1" applyFill="1" applyBorder="1" applyAlignment="1">
      <alignment horizontal="right" vertical="center"/>
    </xf>
    <xf numFmtId="164" fontId="59" fillId="29" borderId="1" xfId="1" applyNumberFormat="1" applyFont="1" applyFill="1" applyBorder="1" applyAlignment="1">
      <alignment horizontal="right" vertical="center"/>
    </xf>
    <xf numFmtId="164" fontId="62" fillId="29" borderId="1" xfId="1" quotePrefix="1" applyNumberFormat="1" applyFont="1" applyFill="1" applyBorder="1" applyAlignment="1">
      <alignment horizontal="right" vertical="center"/>
    </xf>
    <xf numFmtId="0" fontId="60" fillId="30" borderId="1" xfId="1" applyFont="1" applyFill="1" applyBorder="1" applyAlignment="1">
      <alignment horizontal="center" vertical="center" wrapText="1"/>
    </xf>
    <xf numFmtId="1" fontId="62" fillId="29" borderId="1" xfId="1" applyNumberFormat="1" applyFont="1" applyFill="1" applyBorder="1" applyAlignment="1">
      <alignment horizontal="right" vertical="center"/>
    </xf>
    <xf numFmtId="0" fontId="61" fillId="29" borderId="3" xfId="1" applyFont="1" applyFill="1" applyBorder="1" applyAlignment="1">
      <alignment vertical="center"/>
    </xf>
    <xf numFmtId="0" fontId="61" fillId="29" borderId="4" xfId="1" applyFont="1" applyFill="1" applyBorder="1" applyAlignment="1">
      <alignment vertical="center"/>
    </xf>
    <xf numFmtId="0" fontId="68" fillId="0" borderId="0" xfId="1" applyFont="1" applyAlignment="1">
      <alignment horizontal="right" vertical="center"/>
    </xf>
    <xf numFmtId="0" fontId="60" fillId="0" borderId="0" xfId="1" applyFont="1" applyBorder="1" applyAlignment="1">
      <alignment vertical="center"/>
    </xf>
    <xf numFmtId="0" fontId="68" fillId="0" borderId="0" xfId="1" applyFont="1" applyAlignment="1">
      <alignment vertical="center"/>
    </xf>
    <xf numFmtId="0" fontId="69" fillId="0" borderId="0" xfId="1" applyFont="1" applyAlignment="1">
      <alignment vertical="center"/>
    </xf>
    <xf numFmtId="164" fontId="68" fillId="0" borderId="0" xfId="1" applyNumberFormat="1" applyFont="1" applyAlignment="1">
      <alignment vertical="center"/>
    </xf>
    <xf numFmtId="0" fontId="70" fillId="0" borderId="0" xfId="0" applyFont="1">
      <alignment vertical="center"/>
    </xf>
    <xf numFmtId="0" fontId="58" fillId="30" borderId="2" xfId="1" applyFont="1" applyFill="1" applyBorder="1" applyAlignment="1">
      <alignment vertical="center"/>
    </xf>
    <xf numFmtId="0" fontId="71" fillId="0" borderId="2" xfId="1" applyFont="1" applyFill="1" applyBorder="1" applyAlignment="1">
      <alignment vertical="center"/>
    </xf>
    <xf numFmtId="0" fontId="71" fillId="29" borderId="2" xfId="1" applyFont="1" applyFill="1" applyBorder="1" applyAlignment="1">
      <alignment vertical="center"/>
    </xf>
    <xf numFmtId="0" fontId="61" fillId="31" borderId="3" xfId="1" applyFont="1" applyFill="1" applyBorder="1" applyAlignment="1">
      <alignment horizontal="left" vertical="center"/>
    </xf>
    <xf numFmtId="0" fontId="62" fillId="31" borderId="3" xfId="1" quotePrefix="1" applyFont="1" applyFill="1" applyBorder="1" applyAlignment="1">
      <alignment horizontal="center" vertical="center"/>
    </xf>
    <xf numFmtId="0" fontId="62" fillId="31" borderId="3" xfId="1" applyFont="1" applyFill="1" applyBorder="1" applyAlignment="1">
      <alignment horizontal="center" vertical="center"/>
    </xf>
    <xf numFmtId="0" fontId="59" fillId="0" borderId="15" xfId="1" applyFont="1" applyBorder="1" applyAlignment="1">
      <alignment vertical="center" wrapText="1"/>
    </xf>
    <xf numFmtId="0" fontId="61" fillId="31" borderId="2" xfId="1" applyFont="1" applyFill="1" applyBorder="1" applyAlignment="1">
      <alignment horizontal="left" vertical="center"/>
    </xf>
    <xf numFmtId="0" fontId="62" fillId="31" borderId="4" xfId="1" applyFont="1" applyFill="1" applyBorder="1" applyAlignment="1">
      <alignment horizontal="center" vertical="center"/>
    </xf>
    <xf numFmtId="0" fontId="60" fillId="32" borderId="1" xfId="1" applyNumberFormat="1" applyFont="1" applyFill="1" applyBorder="1" applyAlignment="1">
      <alignment horizontal="center" vertical="center"/>
    </xf>
    <xf numFmtId="0" fontId="62" fillId="0" borderId="15" xfId="1" applyFont="1" applyBorder="1" applyAlignment="1">
      <alignment horizontal="right" wrapText="1"/>
    </xf>
    <xf numFmtId="0" fontId="72" fillId="29" borderId="1" xfId="1" applyFont="1" applyFill="1" applyBorder="1" applyAlignment="1">
      <alignment horizontal="right" vertical="center"/>
    </xf>
    <xf numFmtId="164" fontId="72" fillId="29" borderId="1" xfId="1" applyNumberFormat="1" applyFont="1" applyFill="1" applyBorder="1" applyAlignment="1">
      <alignment horizontal="right" vertical="center"/>
    </xf>
    <xf numFmtId="0" fontId="72" fillId="29" borderId="1" xfId="150" applyFont="1" applyFill="1" applyBorder="1" applyAlignment="1">
      <alignment horizontal="right" vertical="center"/>
    </xf>
    <xf numFmtId="2" fontId="72" fillId="29" borderId="1" xfId="1" applyNumberFormat="1" applyFont="1" applyFill="1" applyBorder="1" applyAlignment="1">
      <alignment horizontal="right" vertical="center"/>
    </xf>
    <xf numFmtId="0" fontId="73" fillId="30" borderId="1" xfId="1" applyFont="1" applyFill="1" applyBorder="1" applyAlignment="1">
      <alignment horizontal="center" vertical="center"/>
    </xf>
    <xf numFmtId="170" fontId="73" fillId="30" borderId="1" xfId="1" quotePrefix="1" applyNumberFormat="1" applyFont="1" applyFill="1" applyBorder="1" applyAlignment="1">
      <alignment horizontal="center" vertical="center"/>
    </xf>
    <xf numFmtId="1" fontId="72" fillId="0" borderId="0" xfId="1" applyNumberFormat="1" applyFont="1" applyFill="1" applyAlignment="1">
      <alignment vertical="center"/>
    </xf>
    <xf numFmtId="1" fontId="62" fillId="0" borderId="0" xfId="1" applyNumberFormat="1" applyFont="1" applyFill="1" applyAlignment="1">
      <alignment vertical="center"/>
    </xf>
    <xf numFmtId="0" fontId="74" fillId="0" borderId="0" xfId="1" applyFont="1" applyFill="1" applyAlignment="1">
      <alignment vertical="center"/>
    </xf>
    <xf numFmtId="0" fontId="75" fillId="0" borderId="0" xfId="0" applyFont="1">
      <alignment vertical="center"/>
    </xf>
    <xf numFmtId="38" fontId="67" fillId="28" borderId="1" xfId="152" applyNumberFormat="1" applyFont="1" applyFill="1" applyBorder="1" applyAlignment="1">
      <alignment horizontal="right"/>
    </xf>
    <xf numFmtId="0" fontId="61" fillId="0" borderId="15" xfId="1" applyFont="1" applyBorder="1" applyAlignment="1">
      <alignment horizontal="right" wrapText="1"/>
    </xf>
    <xf numFmtId="43" fontId="72" fillId="29" borderId="1" xfId="153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68" fillId="0" borderId="0" xfId="1" applyFont="1" applyFill="1" applyAlignment="1">
      <alignment horizontal="right" vertical="center"/>
    </xf>
    <xf numFmtId="172" fontId="8" fillId="0" borderId="0" xfId="1" applyNumberFormat="1" applyFont="1" applyAlignment="1">
      <alignment vertical="center"/>
    </xf>
    <xf numFmtId="0" fontId="63" fillId="0" borderId="0" xfId="1" applyFont="1" applyAlignment="1">
      <alignment vertical="center"/>
    </xf>
    <xf numFmtId="164" fontId="59" fillId="26" borderId="1" xfId="1" applyNumberFormat="1" applyFont="1" applyFill="1" applyBorder="1" applyAlignment="1">
      <alignment horizontal="right" vertical="center"/>
    </xf>
    <xf numFmtId="0" fontId="72" fillId="29" borderId="0" xfId="1" applyFont="1" applyFill="1" applyBorder="1" applyAlignment="1">
      <alignment horizontal="right" vertical="center"/>
    </xf>
    <xf numFmtId="173" fontId="72" fillId="29" borderId="0" xfId="153" applyNumberFormat="1" applyFont="1" applyFill="1" applyBorder="1" applyAlignment="1">
      <alignment horizontal="right" vertical="center"/>
    </xf>
    <xf numFmtId="173" fontId="10" fillId="0" borderId="0" xfId="153" applyNumberFormat="1" applyFont="1" applyAlignment="1">
      <alignment vertical="center"/>
    </xf>
    <xf numFmtId="173" fontId="10" fillId="26" borderId="1" xfId="153" applyNumberFormat="1" applyFont="1" applyFill="1" applyBorder="1" applyAlignment="1">
      <alignment vertical="center"/>
    </xf>
    <xf numFmtId="43" fontId="59" fillId="26" borderId="1" xfId="153" applyFont="1" applyFill="1" applyBorder="1" applyAlignment="1">
      <alignment horizontal="right" vertical="center"/>
    </xf>
    <xf numFmtId="43" fontId="77" fillId="26" borderId="1" xfId="153" applyNumberFormat="1" applyFont="1" applyFill="1" applyBorder="1" applyAlignment="1">
      <alignment horizontal="right" vertical="center"/>
    </xf>
    <xf numFmtId="0" fontId="78" fillId="0" borderId="0" xfId="1" applyFont="1" applyAlignment="1">
      <alignment vertical="center" wrapText="1"/>
    </xf>
    <xf numFmtId="0" fontId="79" fillId="0" borderId="0" xfId="1" applyFont="1" applyAlignment="1">
      <alignment horizontal="center" vertical="center"/>
    </xf>
    <xf numFmtId="0" fontId="83" fillId="0" borderId="0" xfId="1" applyFont="1" applyAlignment="1">
      <alignment vertical="center"/>
    </xf>
    <xf numFmtId="1" fontId="63" fillId="0" borderId="0" xfId="1" applyNumberFormat="1" applyFont="1" applyAlignment="1">
      <alignment vertical="center"/>
    </xf>
    <xf numFmtId="0" fontId="84" fillId="27" borderId="1" xfId="1" applyFont="1" applyFill="1" applyBorder="1" applyAlignment="1">
      <alignment horizontal="center" vertical="center" wrapText="1"/>
    </xf>
    <xf numFmtId="43" fontId="72" fillId="29" borderId="1" xfId="153" applyFont="1" applyFill="1" applyBorder="1" applyAlignment="1">
      <alignment horizontal="right" vertical="center"/>
    </xf>
    <xf numFmtId="0" fontId="85" fillId="0" borderId="0" xfId="1" applyFont="1" applyAlignment="1">
      <alignment vertical="center"/>
    </xf>
    <xf numFmtId="174" fontId="59" fillId="29" borderId="1" xfId="153" quotePrefix="1" applyNumberFormat="1" applyFont="1" applyFill="1" applyBorder="1" applyAlignment="1">
      <alignment horizontal="right" vertical="center"/>
    </xf>
    <xf numFmtId="174" fontId="72" fillId="29" borderId="1" xfId="1" applyNumberFormat="1" applyFont="1" applyFill="1" applyBorder="1" applyAlignment="1">
      <alignment horizontal="right" vertical="center"/>
    </xf>
    <xf numFmtId="174" fontId="72" fillId="29" borderId="1" xfId="153" applyNumberFormat="1" applyFont="1" applyFill="1" applyBorder="1" applyAlignment="1">
      <alignment horizontal="right" vertical="center"/>
    </xf>
    <xf numFmtId="43" fontId="81" fillId="0" borderId="0" xfId="153" applyFont="1" applyAlignment="1">
      <alignment vertical="center"/>
    </xf>
    <xf numFmtId="43" fontId="8" fillId="0" borderId="0" xfId="1" applyNumberFormat="1" applyFont="1" applyAlignment="1">
      <alignment vertical="center"/>
    </xf>
    <xf numFmtId="43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87" fillId="0" borderId="1" xfId="1" applyFont="1" applyBorder="1" applyAlignment="1">
      <alignment horizontal="left" vertical="center"/>
    </xf>
    <xf numFmtId="174" fontId="88" fillId="0" borderId="1" xfId="153" applyNumberFormat="1" applyFont="1" applyBorder="1" applyAlignment="1">
      <alignment vertical="center"/>
    </xf>
    <xf numFmtId="174" fontId="87" fillId="0" borderId="1" xfId="1" applyNumberFormat="1" applyFont="1" applyBorder="1" applyAlignment="1">
      <alignment vertical="center"/>
    </xf>
    <xf numFmtId="174" fontId="8" fillId="0" borderId="1" xfId="1" applyNumberFormat="1" applyFont="1" applyBorder="1" applyAlignment="1">
      <alignment vertical="center"/>
    </xf>
    <xf numFmtId="174" fontId="88" fillId="0" borderId="1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43" fontId="8" fillId="0" borderId="1" xfId="1" applyNumberFormat="1" applyFont="1" applyBorder="1" applyAlignment="1">
      <alignment vertical="center"/>
    </xf>
    <xf numFmtId="174" fontId="8" fillId="0" borderId="1" xfId="1" applyNumberFormat="1" applyFont="1" applyBorder="1" applyAlignment="1">
      <alignment horizontal="center" vertical="center"/>
    </xf>
    <xf numFmtId="174" fontId="8" fillId="0" borderId="22" xfId="153" applyNumberFormat="1" applyFont="1" applyBorder="1" applyAlignment="1">
      <alignment vertical="center"/>
    </xf>
    <xf numFmtId="174" fontId="87" fillId="0" borderId="22" xfId="153" applyNumberFormat="1" applyFont="1" applyBorder="1" applyAlignment="1">
      <alignment horizontal="center" vertical="center"/>
    </xf>
    <xf numFmtId="0" fontId="79" fillId="33" borderId="19" xfId="1" applyFont="1" applyFill="1" applyBorder="1" applyAlignment="1">
      <alignment horizontal="center" vertical="center"/>
    </xf>
    <xf numFmtId="0" fontId="79" fillId="33" borderId="23" xfId="1" applyFont="1" applyFill="1" applyBorder="1" applyAlignment="1">
      <alignment horizontal="center" vertical="center"/>
    </xf>
    <xf numFmtId="0" fontId="82" fillId="34" borderId="20" xfId="1" applyFont="1" applyFill="1" applyBorder="1" applyAlignment="1">
      <alignment horizontal="center" vertical="center"/>
    </xf>
    <xf numFmtId="43" fontId="9" fillId="33" borderId="18" xfId="153" applyFont="1" applyFill="1" applyBorder="1" applyAlignment="1">
      <alignment vertical="center"/>
    </xf>
    <xf numFmtId="43" fontId="9" fillId="33" borderId="19" xfId="153" applyFont="1" applyFill="1" applyBorder="1" applyAlignment="1">
      <alignment vertical="center"/>
    </xf>
    <xf numFmtId="43" fontId="79" fillId="0" borderId="0" xfId="153" applyFont="1" applyAlignment="1">
      <alignment vertical="center"/>
    </xf>
    <xf numFmtId="0" fontId="61" fillId="0" borderId="2" xfId="1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3" fontId="80" fillId="0" borderId="0" xfId="1" applyNumberFormat="1" applyFont="1" applyAlignment="1">
      <alignment vertical="center"/>
    </xf>
    <xf numFmtId="174" fontId="8" fillId="0" borderId="0" xfId="153" applyNumberFormat="1" applyFont="1" applyAlignment="1">
      <alignment vertical="center"/>
    </xf>
    <xf numFmtId="9" fontId="9" fillId="0" borderId="16" xfId="158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43" fontId="9" fillId="0" borderId="24" xfId="1" applyNumberFormat="1" applyFont="1" applyBorder="1" applyAlignment="1">
      <alignment horizontal="center" vertical="center"/>
    </xf>
    <xf numFmtId="174" fontId="9" fillId="0" borderId="25" xfId="1" applyNumberFormat="1" applyFont="1" applyBorder="1" applyAlignment="1">
      <alignment horizontal="center" vertical="center"/>
    </xf>
    <xf numFmtId="3" fontId="1" fillId="26" borderId="0" xfId="0" applyNumberFormat="1" applyFont="1" applyFill="1">
      <alignment vertical="center"/>
    </xf>
    <xf numFmtId="174" fontId="72" fillId="26" borderId="1" xfId="153" applyNumberFormat="1" applyFont="1" applyFill="1" applyBorder="1" applyAlignment="1">
      <alignment horizontal="right" vertical="center"/>
    </xf>
    <xf numFmtId="0" fontId="79" fillId="0" borderId="0" xfId="1" applyFont="1" applyAlignment="1">
      <alignment horizontal="center"/>
    </xf>
    <xf numFmtId="174" fontId="81" fillId="0" borderId="0" xfId="1" applyNumberFormat="1" applyFont="1" applyAlignment="1">
      <alignment vertical="center"/>
    </xf>
    <xf numFmtId="174" fontId="59" fillId="29" borderId="1" xfId="153" applyNumberFormat="1" applyFont="1" applyFill="1" applyBorder="1" applyAlignment="1">
      <alignment horizontal="right" vertical="center"/>
    </xf>
    <xf numFmtId="0" fontId="9" fillId="0" borderId="0" xfId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0" fontId="78" fillId="0" borderId="0" xfId="1" applyFont="1" applyBorder="1" applyAlignment="1">
      <alignment horizontal="center" vertical="center"/>
    </xf>
    <xf numFmtId="0" fontId="9" fillId="26" borderId="0" xfId="1" applyFont="1" applyFill="1" applyBorder="1" applyAlignment="1">
      <alignment horizontal="center" vertical="center"/>
    </xf>
    <xf numFmtId="0" fontId="82" fillId="26" borderId="0" xfId="1" applyFont="1" applyFill="1" applyBorder="1" applyAlignment="1">
      <alignment horizontal="center" vertical="center"/>
    </xf>
    <xf numFmtId="43" fontId="79" fillId="26" borderId="0" xfId="153" applyFont="1" applyFill="1" applyBorder="1" applyAlignment="1">
      <alignment horizontal="center" vertical="center"/>
    </xf>
    <xf numFmtId="43" fontId="80" fillId="26" borderId="0" xfId="153" applyFont="1" applyFill="1" applyBorder="1" applyAlignment="1">
      <alignment horizontal="center" vertical="center"/>
    </xf>
    <xf numFmtId="0" fontId="64" fillId="30" borderId="2" xfId="1" applyFont="1" applyFill="1" applyBorder="1" applyAlignment="1">
      <alignment horizontal="center" vertical="center"/>
    </xf>
    <xf numFmtId="0" fontId="64" fillId="30" borderId="3" xfId="1" applyFont="1" applyFill="1" applyBorder="1" applyAlignment="1">
      <alignment horizontal="center" vertical="center"/>
    </xf>
    <xf numFmtId="0" fontId="64" fillId="30" borderId="4" xfId="1" applyFont="1" applyFill="1" applyBorder="1" applyAlignment="1">
      <alignment horizontal="center" vertical="center"/>
    </xf>
    <xf numFmtId="0" fontId="61" fillId="0" borderId="2" xfId="1" applyFont="1" applyFill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1" fillId="0" borderId="2" xfId="1" applyFont="1" applyFill="1" applyBorder="1" applyAlignment="1">
      <alignment horizontal="left" vertical="center"/>
    </xf>
    <xf numFmtId="0" fontId="86" fillId="0" borderId="0" xfId="1" applyFont="1" applyAlignment="1">
      <alignment horizontal="left" vertical="center"/>
    </xf>
    <xf numFmtId="43" fontId="9" fillId="33" borderId="16" xfId="153" applyFont="1" applyFill="1" applyBorder="1" applyAlignment="1">
      <alignment horizontal="center" vertical="center"/>
    </xf>
    <xf numFmtId="43" fontId="9" fillId="33" borderId="5" xfId="153" applyFont="1" applyFill="1" applyBorder="1" applyAlignment="1">
      <alignment horizontal="center" vertical="center"/>
    </xf>
    <xf numFmtId="43" fontId="9" fillId="33" borderId="17" xfId="153" applyFont="1" applyFill="1" applyBorder="1" applyAlignment="1">
      <alignment horizontal="center" vertical="center"/>
    </xf>
    <xf numFmtId="0" fontId="81" fillId="26" borderId="0" xfId="1" applyFont="1" applyFill="1" applyBorder="1" applyAlignment="1">
      <alignment horizontal="center" vertical="center"/>
    </xf>
    <xf numFmtId="0" fontId="65" fillId="30" borderId="2" xfId="1" applyFont="1" applyFill="1" applyBorder="1" applyAlignment="1">
      <alignment horizontal="center" vertical="center"/>
    </xf>
    <xf numFmtId="0" fontId="65" fillId="30" borderId="3" xfId="1" applyFont="1" applyFill="1" applyBorder="1" applyAlignment="1">
      <alignment horizontal="center" vertical="center"/>
    </xf>
    <xf numFmtId="0" fontId="61" fillId="0" borderId="3" xfId="1" applyFont="1" applyBorder="1" applyAlignment="1">
      <alignment horizontal="right" wrapText="1"/>
    </xf>
  </cellXfs>
  <cellStyles count="159">
    <cellStyle name="??’??`" xfId="3"/>
    <cellStyle name="?\??・?????n?C?pー???“?N" xfId="4"/>
    <cellStyle name="?n?C?pー???“?N" xfId="5"/>
    <cellStyle name="?W・_?`?R ?m?n．?Q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Ênfase1" xfId="13"/>
    <cellStyle name="20% - Ênfase2" xfId="14"/>
    <cellStyle name="20% - Ênfase3" xfId="15"/>
    <cellStyle name="20% - Ênfase4" xfId="16"/>
    <cellStyle name="20% - Ênfase5" xfId="17"/>
    <cellStyle name="20% - Ênfase6" xfId="18"/>
    <cellStyle name="20% - 强调文字颜色 1" xfId="19"/>
    <cellStyle name="20% - 强调文字颜色 2" xfId="20"/>
    <cellStyle name="20% - 强调文字颜色 3" xfId="21"/>
    <cellStyle name="20% - 强调文字颜色 4" xfId="22"/>
    <cellStyle name="20% - 强调文字颜色 5" xfId="23"/>
    <cellStyle name="20% - 强调文字颜色 6" xfId="24"/>
    <cellStyle name="2-3/94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40% - Ênfase1" xfId="32"/>
    <cellStyle name="40% - Ênfase2" xfId="33"/>
    <cellStyle name="40% - Ênfase3" xfId="34"/>
    <cellStyle name="40% - Ênfase4" xfId="35"/>
    <cellStyle name="40% - Ênfase5" xfId="36"/>
    <cellStyle name="40% - Ênfase6" xfId="37"/>
    <cellStyle name="40% - 强调文字颜色 1" xfId="38"/>
    <cellStyle name="40% - 强调文字颜色 2" xfId="39"/>
    <cellStyle name="40% - 强调文字颜色 3" xfId="40"/>
    <cellStyle name="40% - 强调文字颜色 4" xfId="41"/>
    <cellStyle name="40% - 强调文字颜色 5" xfId="42"/>
    <cellStyle name="40% - 强调文字颜色 6" xfId="43"/>
    <cellStyle name="60% - Accent1" xfId="44"/>
    <cellStyle name="60% - Accent2" xfId="45"/>
    <cellStyle name="60% - Accent3" xfId="46"/>
    <cellStyle name="60% - Accent4" xfId="47"/>
    <cellStyle name="60% - Accent5" xfId="48"/>
    <cellStyle name="60% - Accent6" xfId="49"/>
    <cellStyle name="60% - Ênfase1" xfId="50"/>
    <cellStyle name="60% - Ênfase2" xfId="51"/>
    <cellStyle name="60% - Ênfase3" xfId="52"/>
    <cellStyle name="60% - Ênfase4" xfId="53"/>
    <cellStyle name="60% - Ênfase5" xfId="54"/>
    <cellStyle name="60% - Ênfase6" xfId="55"/>
    <cellStyle name="60% - 强调文字颜色 1" xfId="56"/>
    <cellStyle name="60% - 强调文字颜色 2" xfId="57"/>
    <cellStyle name="60% - 强调文字颜色 3" xfId="58"/>
    <cellStyle name="60% - 强调文字颜色 4" xfId="59"/>
    <cellStyle name="60% - 强调文字颜色 5" xfId="60"/>
    <cellStyle name="60% - 强调文字颜色 6" xfId="61"/>
    <cellStyle name="Accent1" xfId="62"/>
    <cellStyle name="Accent2" xfId="63"/>
    <cellStyle name="Accent3" xfId="64"/>
    <cellStyle name="Accent4" xfId="65"/>
    <cellStyle name="Accent5" xfId="66"/>
    <cellStyle name="Accent6" xfId="67"/>
    <cellStyle name="Bad" xfId="68"/>
    <cellStyle name="Bom" xfId="69"/>
    <cellStyle name="Calc Currency (0)" xfId="70"/>
    <cellStyle name="Calculation" xfId="71"/>
    <cellStyle name="Cálculo" xfId="72"/>
    <cellStyle name="Célula de Verificação" xfId="73"/>
    <cellStyle name="Célula Vinculada" xfId="74"/>
    <cellStyle name="Check Cell" xfId="75"/>
    <cellStyle name="Comma" xfId="153" builtinId="3"/>
    <cellStyle name="Comma [0] 2" xfId="149"/>
    <cellStyle name="Comma 10" xfId="76"/>
    <cellStyle name="Comma 182" xfId="152"/>
    <cellStyle name="Comma 2" xfId="155"/>
    <cellStyle name="Comma 3" xfId="157"/>
    <cellStyle name="Ênfase1" xfId="77"/>
    <cellStyle name="Ênfase2" xfId="78"/>
    <cellStyle name="Ênfase3" xfId="79"/>
    <cellStyle name="Ênfase4" xfId="80"/>
    <cellStyle name="Ênfase5" xfId="81"/>
    <cellStyle name="Ênfase6" xfId="82"/>
    <cellStyle name="Entrada" xfId="83"/>
    <cellStyle name="Estilo 1" xfId="84"/>
    <cellStyle name="Explanatory Text" xfId="85"/>
    <cellStyle name="Good" xfId="86"/>
    <cellStyle name="Grey" xfId="87"/>
    <cellStyle name="Header1" xfId="88"/>
    <cellStyle name="Header2" xfId="89"/>
    <cellStyle name="Heading 1" xfId="90"/>
    <cellStyle name="Heading 2" xfId="91"/>
    <cellStyle name="Heading 3" xfId="92"/>
    <cellStyle name="Heading 4" xfId="93"/>
    <cellStyle name="Incorreto" xfId="94"/>
    <cellStyle name="Input" xfId="95"/>
    <cellStyle name="Input [yellow]" xfId="96"/>
    <cellStyle name="Input_KBML Environmental and CO2 Reporting" xfId="97"/>
    <cellStyle name="KWE標準" xfId="98"/>
    <cellStyle name="Linked Cell" xfId="99"/>
    <cellStyle name="Mon?taire [0]_Investment for 2003 " xfId="100"/>
    <cellStyle name="Mon?taire_Investment for 2003 " xfId="101"/>
    <cellStyle name="Mon騁aire [0]_AR1194" xfId="102"/>
    <cellStyle name="Mon騁aire_AR1194" xfId="103"/>
    <cellStyle name="Neutra" xfId="104"/>
    <cellStyle name="Neutral" xfId="105"/>
    <cellStyle name="Normal" xfId="0" builtinId="0"/>
    <cellStyle name="Normal - Style1" xfId="106"/>
    <cellStyle name="Normal 2" xfId="154"/>
    <cellStyle name="Normal 3" xfId="156"/>
    <cellStyle name="Nota" xfId="107"/>
    <cellStyle name="Note" xfId="108"/>
    <cellStyle name="Output" xfId="109"/>
    <cellStyle name="Percent" xfId="158" builtinId="5"/>
    <cellStyle name="Percent [2]" xfId="110"/>
    <cellStyle name="Saída" xfId="111"/>
    <cellStyle name="Style 1" xfId="112"/>
    <cellStyle name="Texto de Aviso" xfId="113"/>
    <cellStyle name="Texto Explicativo" xfId="114"/>
    <cellStyle name="Title" xfId="115"/>
    <cellStyle name="Título" xfId="116"/>
    <cellStyle name="Título 1" xfId="117"/>
    <cellStyle name="Título 2" xfId="118"/>
    <cellStyle name="Título 3" xfId="119"/>
    <cellStyle name="Título 4" xfId="120"/>
    <cellStyle name="Total" xfId="121"/>
    <cellStyle name="Warning Text" xfId="122"/>
    <cellStyle name="スタイル 1" xfId="123"/>
    <cellStyle name="千位分隔_Environment" xfId="124"/>
    <cellStyle name="好" xfId="125"/>
    <cellStyle name="差" xfId="126"/>
    <cellStyle name="强调文字颜色 1" xfId="127"/>
    <cellStyle name="强调文字颜色 2" xfId="128"/>
    <cellStyle name="强调文字颜色 3" xfId="129"/>
    <cellStyle name="强调文字颜色 4" xfId="130"/>
    <cellStyle name="强调文字颜色 5" xfId="131"/>
    <cellStyle name="强调文字颜色 6" xfId="132"/>
    <cellStyle name="未定義" xfId="133"/>
    <cellStyle name="标题" xfId="134"/>
    <cellStyle name="标题 1" xfId="135"/>
    <cellStyle name="标题 2" xfId="136"/>
    <cellStyle name="标题 3" xfId="137"/>
    <cellStyle name="标题 4" xfId="138"/>
    <cellStyle name="桁区切り [0.00] 2" xfId="151"/>
    <cellStyle name="桁区切り 2" xfId="2"/>
    <cellStyle name="检查单元格" xfId="139"/>
    <cellStyle name="標準 2" xfId="1"/>
    <cellStyle name="標準_JADS MMR 0910" xfId="150"/>
    <cellStyle name="汇总" xfId="140"/>
    <cellStyle name="注释" xfId="141"/>
    <cellStyle name="解释性文本" xfId="142"/>
    <cellStyle name="警告文本" xfId="143"/>
    <cellStyle name="计算" xfId="144"/>
    <cellStyle name="输入" xfId="145"/>
    <cellStyle name="输出" xfId="146"/>
    <cellStyle name="适中" xfId="147"/>
    <cellStyle name="链接单元格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CO2 Emission </a:t>
            </a:r>
          </a:p>
        </c:rich>
      </c:tx>
      <c:layout>
        <c:manualLayout>
          <c:xMode val="edge"/>
          <c:yMode val="edge"/>
          <c:x val="0.29333812196961878"/>
          <c:y val="2.0136205926317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010352705121526E-2"/>
          <c:y val="0.14726068470342346"/>
          <c:w val="0.81608839259460664"/>
          <c:h val="0.61245790173530201"/>
        </c:manualLayout>
      </c:layout>
      <c:barChart>
        <c:barDir val="col"/>
        <c:grouping val="clustered"/>
        <c:varyColors val="0"/>
        <c:ser>
          <c:idx val="5"/>
          <c:order val="1"/>
          <c:tx>
            <c:strRef>
              <c:f>'JATH2024Report co2 normal m (2'!$B$31:$D$31</c:f>
              <c:strCache>
                <c:ptCount val="3"/>
                <c:pt idx="0">
                  <c:v>Base unit for CO2 (t)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pattFill prst="dkHorz">
                <a:fgClr>
                  <a:schemeClr val="tx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B6-405A-9B00-5F64C15636E4}"/>
              </c:ext>
            </c:extLst>
          </c:dPt>
          <c:dPt>
            <c:idx val="11"/>
            <c:invertIfNegative val="0"/>
            <c:bubble3D val="0"/>
            <c:spPr>
              <a:pattFill prst="dkHorz">
                <a:fgClr>
                  <a:schemeClr val="tx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6350"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B6-405A-9B00-5F64C15636E4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B6-405A-9B00-5F64C15636E4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B6-405A-9B00-5F64C15636E4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B6-405A-9B00-5F64C15636E4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4B6-405A-9B00-5F64C15636E4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4B6-405A-9B00-5F64C15636E4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4B6-405A-9B00-5F64C15636E4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4B6-405A-9B00-5F64C15636E4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4B6-405A-9B00-5F64C15636E4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4B6-405A-9B00-5F64C15636E4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4B6-405A-9B00-5F64C15636E4}"/>
              </c:ext>
            </c:extLst>
          </c:dPt>
          <c:dPt>
            <c:idx val="2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4B6-405A-9B00-5F64C15636E4}"/>
              </c:ext>
            </c:extLst>
          </c:dPt>
          <c:dPt>
            <c:idx val="23"/>
            <c:invertIfNegative val="0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4B6-405A-9B00-5F64C15636E4}"/>
              </c:ext>
            </c:extLst>
          </c:dPt>
          <c:dLbls>
            <c:dLbl>
              <c:idx val="2"/>
              <c:layout>
                <c:manualLayout>
                  <c:x val="-2.6913539260187535E-3"/>
                  <c:y val="6.7891791923109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B4B6-405A-9B00-5F64C15636E4}"/>
                </c:ext>
              </c:extLst>
            </c:dLbl>
            <c:dLbl>
              <c:idx val="4"/>
              <c:layout>
                <c:manualLayout>
                  <c:x val="1.6440433823504813E-3"/>
                  <c:y val="7.5167920109448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B4B6-405A-9B00-5F64C15636E4}"/>
                </c:ext>
              </c:extLst>
            </c:dLbl>
            <c:dLbl>
              <c:idx val="5"/>
              <c:layout>
                <c:manualLayout>
                  <c:x val="-2.9002046517937574E-3"/>
                  <c:y val="9.74776323176726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B4B6-405A-9B00-5F64C15636E4}"/>
                </c:ext>
              </c:extLst>
            </c:dLbl>
            <c:dLbl>
              <c:idx val="6"/>
              <c:layout>
                <c:manualLayout>
                  <c:x val="5.9638677285658073E-5"/>
                  <c:y val="4.02488288279417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B4B6-405A-9B00-5F64C15636E4}"/>
                </c:ext>
              </c:extLst>
            </c:dLbl>
            <c:dLbl>
              <c:idx val="7"/>
              <c:layout>
                <c:manualLayout>
                  <c:x val="3.0046588535000652E-3"/>
                  <c:y val="-5.8224835522964133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A86B459-5D47-469F-AF88-8CCF6E82EF08}" type="VALUE">
                      <a:rPr lang="en-US" sz="800">
                        <a:latin typeface="+mn-lt"/>
                      </a:rPr>
                      <a:pPr>
                        <a:defRPr sz="800"/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932952399453163E-2"/>
                      <c:h val="3.615297646694262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B4B6-405A-9B00-5F64C15636E4}"/>
                </c:ext>
              </c:extLst>
            </c:dLbl>
            <c:dLbl>
              <c:idx val="9"/>
              <c:layout>
                <c:manualLayout>
                  <c:x val="1.5877500080460304E-3"/>
                  <c:y val="8.64984432388139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B4B6-405A-9B00-5F64C15636E4}"/>
                </c:ext>
              </c:extLst>
            </c:dLbl>
            <c:dLbl>
              <c:idx val="10"/>
              <c:layout>
                <c:manualLayout>
                  <c:x val="-2.5635238196111769E-3"/>
                  <c:y val="1.7320073414966253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957969497988837E-2"/>
                      <c:h val="4.0356337047402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4B6-405A-9B00-5F64C15636E4}"/>
                </c:ext>
              </c:extLst>
            </c:dLbl>
            <c:dLbl>
              <c:idx val="11"/>
              <c:layout>
                <c:manualLayout>
                  <c:x val="2.7616762130036466E-3"/>
                  <c:y val="7.9929451336360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B6-405A-9B00-5F64C15636E4}"/>
                </c:ext>
              </c:extLst>
            </c:dLbl>
            <c:dLbl>
              <c:idx val="12"/>
              <c:layout>
                <c:manualLayout>
                  <c:x val="1.8959137583983505E-4"/>
                  <c:y val="2.5263555498264184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617016448854748E-2"/>
                      <c:h val="4.01116328812132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4B6-405A-9B00-5F64C15636E4}"/>
                </c:ext>
              </c:extLst>
            </c:dLbl>
            <c:dLbl>
              <c:idx val="13"/>
              <c:layout>
                <c:manualLayout>
                  <c:x val="-1.0743297190781574E-16"/>
                  <c:y val="6.9755619061137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4B6-405A-9B00-5F64C15636E4}"/>
                </c:ext>
              </c:extLst>
            </c:dLbl>
            <c:dLbl>
              <c:idx val="14"/>
              <c:layout>
                <c:manualLayout>
                  <c:x val="4.6167488246161544E-3"/>
                  <c:y val="6.9205781272067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4B6-405A-9B00-5F64C15636E4}"/>
                </c:ext>
              </c:extLst>
            </c:dLbl>
            <c:dLbl>
              <c:idx val="15"/>
              <c:layout>
                <c:manualLayout>
                  <c:x val="1.7689048245530627E-3"/>
                  <c:y val="-1.83395091042441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4B6-405A-9B00-5F64C15636E4}"/>
                </c:ext>
              </c:extLst>
            </c:dLbl>
            <c:dLbl>
              <c:idx val="16"/>
              <c:layout>
                <c:manualLayout>
                  <c:x val="2.9300239904365864E-3"/>
                  <c:y val="1.1254283640411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4B6-405A-9B00-5F64C15636E4}"/>
                </c:ext>
              </c:extLst>
            </c:dLbl>
            <c:dLbl>
              <c:idx val="17"/>
              <c:layout>
                <c:manualLayout>
                  <c:x val="1.6853405708771072E-4"/>
                  <c:y val="6.9372664946065893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4B6-405A-9B00-5F64C15636E4}"/>
                </c:ext>
              </c:extLst>
            </c:dLbl>
            <c:dLbl>
              <c:idx val="18"/>
              <c:layout>
                <c:manualLayout>
                  <c:x val="-3.4261258806982033E-4"/>
                  <c:y val="9.7352267797837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4B6-405A-9B00-5F64C15636E4}"/>
                </c:ext>
              </c:extLst>
            </c:dLbl>
            <c:dLbl>
              <c:idx val="19"/>
              <c:layout>
                <c:manualLayout>
                  <c:x val="1.9946227283848803E-3"/>
                  <c:y val="-9.9074464051824977E-4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B6-405A-9B00-5F64C15636E4}"/>
                </c:ext>
              </c:extLst>
            </c:dLbl>
            <c:dLbl>
              <c:idx val="20"/>
              <c:layout>
                <c:manualLayout>
                  <c:x val="3.24227369877751E-4"/>
                  <c:y val="5.3887398148646974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B6-405A-9B00-5F64C15636E4}"/>
                </c:ext>
              </c:extLst>
            </c:dLbl>
            <c:dLbl>
              <c:idx val="21"/>
              <c:layout>
                <c:manualLayout>
                  <c:x val="0"/>
                  <c:y val="-1.8761952882953841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B6-405A-9B00-5F64C15636E4}"/>
                </c:ext>
              </c:extLst>
            </c:dLbl>
            <c:dLbl>
              <c:idx val="22"/>
              <c:layout>
                <c:manualLayout>
                  <c:x val="-2.4593286160232951E-3"/>
                  <c:y val="2.5969185745193329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184090344612566E-2"/>
                      <c:h val="9.14347967850135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B4B6-405A-9B00-5F64C15636E4}"/>
                </c:ext>
              </c:extLst>
            </c:dLbl>
            <c:dLbl>
              <c:idx val="23"/>
              <c:layout>
                <c:manualLayout>
                  <c:x val="-1.4837102341607219E-3"/>
                  <c:y val="1.054726946922717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81172646357292E-2"/>
                      <c:h val="3.23678790736304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B4B6-405A-9B00-5F64C15636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'JATH2024Report co2 normal m (2'!$F$25:$AD$25</c:f>
              <c:strCach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 ST.New Target AVG</c:v>
                </c:pt>
                <c:pt idx="11">
                  <c:v>2023</c:v>
                </c:pt>
                <c:pt idx="12">
                  <c:v>Apr'24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Jan'25</c:v>
                </c:pt>
                <c:pt idx="22">
                  <c:v>Feb</c:v>
                </c:pt>
                <c:pt idx="23">
                  <c:v>Mar</c:v>
                </c:pt>
                <c:pt idx="24">
                  <c:v>AVG</c:v>
                </c:pt>
              </c:strCache>
            </c:strRef>
          </c:cat>
          <c:val>
            <c:numRef>
              <c:f>'JATH2024Report co2 normal m (2'!$F$31:$AD$31</c:f>
              <c:numCache>
                <c:formatCode>0.0</c:formatCode>
                <c:ptCount val="25"/>
                <c:pt idx="0">
                  <c:v>122.63</c:v>
                </c:pt>
                <c:pt idx="1">
                  <c:v>121.27</c:v>
                </c:pt>
                <c:pt idx="2">
                  <c:v>137.55000000000001</c:v>
                </c:pt>
                <c:pt idx="3">
                  <c:v>149.58000000000001</c:v>
                </c:pt>
                <c:pt idx="4">
                  <c:v>128.74</c:v>
                </c:pt>
                <c:pt idx="5">
                  <c:v>125.24</c:v>
                </c:pt>
                <c:pt idx="6">
                  <c:v>117.5</c:v>
                </c:pt>
                <c:pt idx="7">
                  <c:v>115.76980020598394</c:v>
                </c:pt>
                <c:pt idx="8">
                  <c:v>109.19055388846705</c:v>
                </c:pt>
                <c:pt idx="9" formatCode="_(* #,##0.00_);_(* \(#,##0.00\);_(* &quot;-&quot;??_);_(@_)">
                  <c:v>107.03</c:v>
                </c:pt>
                <c:pt idx="10" formatCode="_(* #,##0.00_);_(* \(#,##0.00\);_(* &quot;-&quot;??_);_(@_)">
                  <c:v>1228.06</c:v>
                </c:pt>
                <c:pt idx="11" formatCode="_(* #,##0_);_(* \(#,##0\);_(* &quot;-&quot;??_);_(@_)">
                  <c:v>944</c:v>
                </c:pt>
                <c:pt idx="12">
                  <c:v>951</c:v>
                </c:pt>
                <c:pt idx="13" formatCode="#,##0">
                  <c:v>1160</c:v>
                </c:pt>
                <c:pt idx="14">
                  <c:v>1099</c:v>
                </c:pt>
                <c:pt idx="15">
                  <c:v>1005</c:v>
                </c:pt>
                <c:pt idx="16">
                  <c:v>1164</c:v>
                </c:pt>
                <c:pt idx="17">
                  <c:v>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B6-405A-9B00-5F64C15636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41"/>
        <c:axId val="526365880"/>
        <c:axId val="526363912"/>
      </c:barChart>
      <c:lineChart>
        <c:grouping val="standard"/>
        <c:varyColors val="0"/>
        <c:ser>
          <c:idx val="2"/>
          <c:order val="0"/>
          <c:tx>
            <c:strRef>
              <c:f>'JATH2024Report co2 normal m (2'!$B$34:$D$34</c:f>
              <c:strCache>
                <c:ptCount val="3"/>
                <c:pt idx="0">
                  <c:v>Target of CO2 (t)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6.2919432332854838E-2"/>
                  <c:y val="2.177320576770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B4B6-405A-9B00-5F64C15636E4}"/>
                </c:ext>
              </c:extLst>
            </c:dLbl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dash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C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'JATH2024Report co2 normal m (2'!$F$25:$AD$25</c:f>
              <c:strCach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 ST.New Target AVG</c:v>
                </c:pt>
                <c:pt idx="11">
                  <c:v>2023</c:v>
                </c:pt>
                <c:pt idx="12">
                  <c:v>Apr'24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Jan'25</c:v>
                </c:pt>
                <c:pt idx="22">
                  <c:v>Feb</c:v>
                </c:pt>
                <c:pt idx="23">
                  <c:v>Mar</c:v>
                </c:pt>
                <c:pt idx="24">
                  <c:v>AVG</c:v>
                </c:pt>
              </c:strCache>
            </c:strRef>
          </c:cat>
          <c:val>
            <c:numRef>
              <c:f>'JATH2024Report co2 normal m (2'!$F$34:$AD$34</c:f>
              <c:numCache>
                <c:formatCode>0.0</c:formatCode>
                <c:ptCount val="25"/>
                <c:pt idx="0">
                  <c:v>122.63</c:v>
                </c:pt>
                <c:pt idx="1">
                  <c:v>121.4037</c:v>
                </c:pt>
                <c:pt idx="2">
                  <c:v>120.17739999999999</c:v>
                </c:pt>
                <c:pt idx="3">
                  <c:v>118.9511</c:v>
                </c:pt>
                <c:pt idx="4">
                  <c:v>116.5</c:v>
                </c:pt>
                <c:pt idx="5">
                  <c:v>113.4</c:v>
                </c:pt>
                <c:pt idx="6">
                  <c:v>113.4</c:v>
                </c:pt>
                <c:pt idx="7">
                  <c:v>111.90000000000002</c:v>
                </c:pt>
                <c:pt idx="8">
                  <c:v>104</c:v>
                </c:pt>
                <c:pt idx="9" formatCode="General">
                  <c:v>115.81802222222223</c:v>
                </c:pt>
                <c:pt idx="10" formatCode="_(* #,##0.00_);_(* \(#,##0.00\);_(* &quot;-&quot;??_);_(@_)">
                  <c:v>1219.7</c:v>
                </c:pt>
                <c:pt idx="11" formatCode="_(* #,##0_);_(* \(#,##0\);_(* &quot;-&quot;??_);_(@_)">
                  <c:v>1027.8499999999999</c:v>
                </c:pt>
                <c:pt idx="12" formatCode="_(* #,##0.00_);_(* \(#,##0.00\);_(* &quot;-&quot;??_);_(@_)">
                  <c:v>1107</c:v>
                </c:pt>
                <c:pt idx="13" formatCode="_(* #,##0.00_);_(* \(#,##0.00\);_(* &quot;-&quot;??_);_(@_)">
                  <c:v>1107</c:v>
                </c:pt>
                <c:pt idx="14" formatCode="_(* #,##0.00_);_(* \(#,##0.00\);_(* &quot;-&quot;??_);_(@_)">
                  <c:v>1107</c:v>
                </c:pt>
                <c:pt idx="15" formatCode="_(* #,##0.00_);_(* \(#,##0.00\);_(* &quot;-&quot;??_);_(@_)">
                  <c:v>1107</c:v>
                </c:pt>
                <c:pt idx="16" formatCode="_(* #,##0.00_);_(* \(#,##0.00\);_(* &quot;-&quot;??_);_(@_)">
                  <c:v>1107</c:v>
                </c:pt>
                <c:pt idx="17" formatCode="_(* #,##0.00_);_(* \(#,##0.00\);_(* &quot;-&quot;??_);_(@_)">
                  <c:v>1107</c:v>
                </c:pt>
                <c:pt idx="18" formatCode="_(* #,##0.00_);_(* \(#,##0.00\);_(* &quot;-&quot;??_);_(@_)">
                  <c:v>1107</c:v>
                </c:pt>
                <c:pt idx="19" formatCode="_(* #,##0.00_);_(* \(#,##0.00\);_(* &quot;-&quot;??_);_(@_)">
                  <c:v>1107</c:v>
                </c:pt>
                <c:pt idx="20" formatCode="_(* #,##0.00_);_(* \(#,##0.00\);_(* &quot;-&quot;??_);_(@_)">
                  <c:v>1107</c:v>
                </c:pt>
                <c:pt idx="21" formatCode="_(* #,##0.00_);_(* \(#,##0.00\);_(* &quot;-&quot;??_);_(@_)">
                  <c:v>1107</c:v>
                </c:pt>
                <c:pt idx="22" formatCode="_(* #,##0.00_);_(* \(#,##0.00\);_(* &quot;-&quot;??_);_(@_)">
                  <c:v>1107</c:v>
                </c:pt>
                <c:pt idx="23" formatCode="_(* #,##0.00_);_(* \(#,##0.00\);_(* &quot;-&quot;??_);_(@_)">
                  <c:v>1107</c:v>
                </c:pt>
                <c:pt idx="24" formatCode="_(* #,##0_);_(* \(#,##0\);_(* &quot;-&quot;??_);_(@_)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4B6-405A-9B00-5F64C15636E4}"/>
            </c:ext>
          </c:extLst>
        </c:ser>
        <c:ser>
          <c:idx val="0"/>
          <c:order val="3"/>
          <c:tx>
            <c:strRef>
              <c:f>'JATH2024Report co2 normal m (2'!$B$33</c:f>
              <c:strCache>
                <c:ptCount val="1"/>
                <c:pt idx="0">
                  <c:v>Plan estimate Reduc CO2.base 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5.28661745749313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B4B6-405A-9B00-5F64C15636E4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B05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'JATH2024Report co2 normal m (2'!$F$25:$AD$25</c:f>
              <c:strCach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 ST.New Target AVG</c:v>
                </c:pt>
                <c:pt idx="11">
                  <c:v>2023</c:v>
                </c:pt>
                <c:pt idx="12">
                  <c:v>Apr'24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Jan'25</c:v>
                </c:pt>
                <c:pt idx="22">
                  <c:v>Feb</c:v>
                </c:pt>
                <c:pt idx="23">
                  <c:v>Mar</c:v>
                </c:pt>
                <c:pt idx="24">
                  <c:v>AVG</c:v>
                </c:pt>
              </c:strCache>
            </c:strRef>
          </c:cat>
          <c:val>
            <c:numRef>
              <c:f>'JATH2024Report co2 normal m (2'!$F$33:$AD$33</c:f>
              <c:numCache>
                <c:formatCode>0.0</c:formatCode>
                <c:ptCount val="25"/>
                <c:pt idx="12">
                  <c:v>922</c:v>
                </c:pt>
                <c:pt idx="13">
                  <c:v>932</c:v>
                </c:pt>
                <c:pt idx="14">
                  <c:v>911</c:v>
                </c:pt>
                <c:pt idx="15" formatCode="_(* #,##0.0_);_(* \(#,##0.0\);_(* &quot;-&quot;??_);_(@_)">
                  <c:v>938</c:v>
                </c:pt>
                <c:pt idx="16" formatCode="_(* #,##0.0_);_(* \(#,##0.0\);_(* &quot;-&quot;??_);_(@_)">
                  <c:v>838</c:v>
                </c:pt>
                <c:pt idx="17" formatCode="_(* #,##0.0_);_(* \(#,##0.0\);_(* &quot;-&quot;??_);_(@_)">
                  <c:v>926</c:v>
                </c:pt>
                <c:pt idx="18" formatCode="_(* #,##0.00_);_(* \(#,##0.00\);_(* &quot;-&quot;??_);_(@_)">
                  <c:v>840</c:v>
                </c:pt>
                <c:pt idx="19" formatCode="_(* #,##0.00_);_(* \(#,##0.00\);_(* &quot;-&quot;??_);_(@_)">
                  <c:v>854</c:v>
                </c:pt>
                <c:pt idx="20" formatCode="_(* #,##0.00_);_(* \(#,##0.00\);_(* &quot;-&quot;??_);_(@_)">
                  <c:v>677</c:v>
                </c:pt>
                <c:pt idx="21" formatCode="_(* #,##0.00_);_(* \(#,##0.00\);_(* &quot;-&quot;??_);_(@_)">
                  <c:v>592</c:v>
                </c:pt>
                <c:pt idx="22">
                  <c:v>574</c:v>
                </c:pt>
                <c:pt idx="23">
                  <c:v>565.5</c:v>
                </c:pt>
                <c:pt idx="24" formatCode="_(* #,##0_);_(* \(#,##0\);_(* &quot;-&quot;??_);_(@_)">
                  <c:v>797.45833333333337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4B6-405A-9B00-5F64C156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365880"/>
        <c:axId val="526363912"/>
      </c:lineChart>
      <c:lineChart>
        <c:grouping val="standard"/>
        <c:varyColors val="0"/>
        <c:ser>
          <c:idx val="6"/>
          <c:order val="2"/>
          <c:tx>
            <c:strRef>
              <c:f>'JATH2024Report co2 normal m (2'!$B$32</c:f>
              <c:strCache>
                <c:ptCount val="1"/>
                <c:pt idx="0">
                  <c:v>Cap Actual PDT (PCS.)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344-42B2-BECA-6D1FB83F97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rgbClr val="00206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'JATH2024Report co2 normal m (2'!$F$25:$AD$25</c:f>
              <c:strCach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 ST.New Target AVG</c:v>
                </c:pt>
                <c:pt idx="11">
                  <c:v>2023</c:v>
                </c:pt>
                <c:pt idx="12">
                  <c:v>Apr'24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Jan'25</c:v>
                </c:pt>
                <c:pt idx="22">
                  <c:v>Feb</c:v>
                </c:pt>
                <c:pt idx="23">
                  <c:v>Mar</c:v>
                </c:pt>
                <c:pt idx="24">
                  <c:v>AVG</c:v>
                </c:pt>
              </c:strCache>
            </c:strRef>
          </c:cat>
          <c:val>
            <c:numRef>
              <c:f>'JATH2024Report co2 normal m (2'!$F$32:$AD$32</c:f>
              <c:numCache>
                <c:formatCode>0.0</c:formatCode>
                <c:ptCount val="25"/>
                <c:pt idx="10" formatCode="_(* #,##0.00_);_(* \(#,##0.00\);_(* &quot;-&quot;??_);_(@_)">
                  <c:v>1770.38</c:v>
                </c:pt>
                <c:pt idx="11" formatCode="_(* #,##0_);_(* \(#,##0\);_(* &quot;-&quot;??_);_(@_)">
                  <c:v>1466</c:v>
                </c:pt>
                <c:pt idx="12" formatCode="_(* #,##0_);_(* \(#,##0\);_(* &quot;-&quot;??_);_(@_)">
                  <c:v>1318.252</c:v>
                </c:pt>
                <c:pt idx="13" formatCode="_(* #,##0_);_(* \(#,##0\);_(* &quot;-&quot;??_);_(@_)">
                  <c:v>1567.6610000000001</c:v>
                </c:pt>
                <c:pt idx="14">
                  <c:v>1486.876</c:v>
                </c:pt>
                <c:pt idx="15" formatCode="_(* #,##0.0_);_(* \(#,##0.0\);_(* &quot;-&quot;??_);_(@_)">
                  <c:v>1475.7</c:v>
                </c:pt>
                <c:pt idx="16" formatCode="_(* #,##0.0_);_(* \(#,##0.0\);_(* &quot;-&quot;??_);_(@_)">
                  <c:v>1434</c:v>
                </c:pt>
                <c:pt idx="17" formatCode="_(* #,##0.0_);_(* \(#,##0.0\);_(* &quot;-&quot;??_);_(@_)">
                  <c:v>1313</c:v>
                </c:pt>
                <c:pt idx="18" formatCode="_(* #,##0.00_);_(* \(#,##0.00\);_(* &quot;-&quot;??_);_(@_)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B4B6-405A-9B00-5F64C15636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2351760"/>
        <c:axId val="992350120"/>
      </c:lineChart>
      <c:catAx>
        <c:axId val="526365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6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Before use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base unit </a:t>
                </a:r>
                <a:r>
                  <a:rPr lang="en-US" sz="1200">
                    <a:solidFill>
                      <a:schemeClr val="tx1"/>
                    </a:solidFill>
                  </a:rPr>
                  <a:t>Target:2012-2021</a:t>
                </a:r>
              </a:p>
              <a:p>
                <a:pPr algn="ctr">
                  <a:defRPr sz="1600">
                    <a:solidFill>
                      <a:srgbClr val="FF0000"/>
                    </a:solidFill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107.2 t/100M JPY</a:t>
                </a:r>
              </a:p>
              <a:p>
                <a:pPr algn="ctr">
                  <a:defRPr sz="1600">
                    <a:solidFill>
                      <a:srgbClr val="FF0000"/>
                    </a:solidFill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FY 2021</a:t>
                </a:r>
                <a:r>
                  <a:rPr lang="en-US" sz="1200">
                    <a:solidFill>
                      <a:srgbClr val="FF0000"/>
                    </a:solidFill>
                  </a:rPr>
                  <a:t> </a:t>
                </a:r>
                <a:r>
                  <a:rPr lang="en-US" sz="1200">
                    <a:solidFill>
                      <a:srgbClr val="00B050"/>
                    </a:solidFill>
                  </a:rPr>
                  <a:t>Achieve target.107.03</a:t>
                </a:r>
              </a:p>
            </c:rich>
          </c:tx>
          <c:layout>
            <c:manualLayout>
              <c:xMode val="edge"/>
              <c:yMode val="edge"/>
              <c:x val="6.8613779118411169E-2"/>
              <c:y val="0.56995166346132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600" b="0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363912"/>
        <c:crosses val="autoZero"/>
        <c:auto val="1"/>
        <c:lblAlgn val="ctr"/>
        <c:lblOffset val="100"/>
        <c:noMultiLvlLbl val="0"/>
      </c:catAx>
      <c:valAx>
        <c:axId val="526363912"/>
        <c:scaling>
          <c:orientation val="minMax"/>
          <c:max val="17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365880"/>
        <c:crosses val="autoZero"/>
        <c:crossBetween val="between"/>
        <c:majorUnit val="400"/>
      </c:valAx>
      <c:valAx>
        <c:axId val="992350120"/>
        <c:scaling>
          <c:orientation val="minMax"/>
          <c:min val="10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351760"/>
        <c:crosses val="max"/>
        <c:crossBetween val="between"/>
        <c:majorUnit val="300"/>
      </c:valAx>
      <c:catAx>
        <c:axId val="99235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2350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911437200594011E-3"/>
          <c:y val="0.94763135541139842"/>
          <c:w val="0.97929916935815464"/>
          <c:h val="5.1327877446935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485776</xdr:colOff>
      <xdr:row>21</xdr:row>
      <xdr:rowOff>152400</xdr:rowOff>
    </xdr:from>
    <xdr:to>
      <xdr:col>5</xdr:col>
      <xdr:colOff>315686</xdr:colOff>
      <xdr:row>23</xdr:row>
      <xdr:rowOff>174624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653416" y="7818120"/>
          <a:ext cx="3578950" cy="487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26894</xdr:colOff>
      <xdr:row>3</xdr:row>
      <xdr:rowOff>267718</xdr:rowOff>
    </xdr:from>
    <xdr:to>
      <xdr:col>2</xdr:col>
      <xdr:colOff>634474</xdr:colOff>
      <xdr:row>5</xdr:row>
      <xdr:rowOff>17929</xdr:rowOff>
    </xdr:to>
    <xdr:sp macro="" textlink="">
      <xdr:nvSpPr>
        <xdr:cNvPr id="3" name="Rectangle 2"/>
        <xdr:cNvSpPr/>
      </xdr:nvSpPr>
      <xdr:spPr>
        <a:xfrm>
          <a:off x="194534" y="1624078"/>
          <a:ext cx="1232420" cy="4512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ysClr val="windowText" lastClr="000000"/>
              </a:solidFill>
            </a:rPr>
            <a:t>t/M</a:t>
          </a:r>
        </a:p>
      </xdr:txBody>
    </xdr:sp>
    <xdr:clientData/>
  </xdr:twoCellAnchor>
  <xdr:twoCellAnchor>
    <xdr:from>
      <xdr:col>11</xdr:col>
      <xdr:colOff>114300</xdr:colOff>
      <xdr:row>4</xdr:row>
      <xdr:rowOff>15240</xdr:rowOff>
    </xdr:from>
    <xdr:to>
      <xdr:col>11</xdr:col>
      <xdr:colOff>685800</xdr:colOff>
      <xdr:row>4</xdr:row>
      <xdr:rowOff>289560</xdr:rowOff>
    </xdr:to>
    <xdr:sp macro="" textlink="">
      <xdr:nvSpPr>
        <xdr:cNvPr id="4" name="TextBox 3"/>
        <xdr:cNvSpPr txBox="1"/>
      </xdr:nvSpPr>
      <xdr:spPr>
        <a:xfrm>
          <a:off x="8374380" y="1722120"/>
          <a:ext cx="57150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k/PCS.</a:t>
          </a:r>
        </a:p>
      </xdr:txBody>
    </xdr:sp>
    <xdr:clientData/>
  </xdr:twoCellAnchor>
  <xdr:twoCellAnchor>
    <xdr:from>
      <xdr:col>1</xdr:col>
      <xdr:colOff>71718</xdr:colOff>
      <xdr:row>1</xdr:row>
      <xdr:rowOff>403412</xdr:rowOff>
    </xdr:from>
    <xdr:to>
      <xdr:col>11</xdr:col>
      <xdr:colOff>627530</xdr:colOff>
      <xdr:row>17</xdr:row>
      <xdr:rowOff>304800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271503</xdr:colOff>
      <xdr:row>15</xdr:row>
      <xdr:rowOff>89647</xdr:rowOff>
    </xdr:from>
    <xdr:to>
      <xdr:col>4</xdr:col>
      <xdr:colOff>77481</xdr:colOff>
      <xdr:row>16</xdr:row>
      <xdr:rowOff>346421</xdr:rowOff>
    </xdr:to>
    <xdr:sp macro="" textlink="">
      <xdr:nvSpPr>
        <xdr:cNvPr id="6" name="Rectangular Callout 5"/>
        <xdr:cNvSpPr/>
      </xdr:nvSpPr>
      <xdr:spPr>
        <a:xfrm>
          <a:off x="1849291" y="5638800"/>
          <a:ext cx="1258261" cy="606397"/>
        </a:xfrm>
        <a:prstGeom prst="wedgeRectCallout">
          <a:avLst>
            <a:gd name="adj1" fmla="val -17587"/>
            <a:gd name="adj2" fmla="val -51361"/>
          </a:avLst>
        </a:prstGeom>
        <a:solidFill>
          <a:schemeClr val="tx2">
            <a:lumMod val="20000"/>
            <a:lumOff val="80000"/>
            <a:alpha val="50000"/>
          </a:schemeClr>
        </a:solidFill>
        <a:ln>
          <a:solidFill>
            <a:schemeClr val="tx1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chemeClr val="tx1"/>
              </a:solidFill>
            </a:rPr>
            <a:t>1.Solar cell reduc Ph </a:t>
          </a:r>
          <a:r>
            <a:rPr lang="en-US" sz="1000" u="sng">
              <a:solidFill>
                <a:schemeClr val="tx1"/>
              </a:solidFill>
            </a:rPr>
            <a:t>4 CO2=105 T.CO2/M</a:t>
          </a:r>
        </a:p>
        <a:p>
          <a:pPr algn="l"/>
          <a:r>
            <a:rPr lang="en-US" sz="1000" u="sng">
              <a:solidFill>
                <a:schemeClr val="tx1"/>
              </a:solidFill>
            </a:rPr>
            <a:t>(Jun '24)</a:t>
          </a:r>
        </a:p>
      </xdr:txBody>
    </xdr:sp>
    <xdr:clientData/>
  </xdr:twoCellAnchor>
  <xdr:twoCellAnchor>
    <xdr:from>
      <xdr:col>3</xdr:col>
      <xdr:colOff>259980</xdr:colOff>
      <xdr:row>15</xdr:row>
      <xdr:rowOff>98612</xdr:rowOff>
    </xdr:from>
    <xdr:to>
      <xdr:col>4</xdr:col>
      <xdr:colOff>71719</xdr:colOff>
      <xdr:row>17</xdr:row>
      <xdr:rowOff>17930</xdr:rowOff>
    </xdr:to>
    <xdr:sp macro="" textlink="">
      <xdr:nvSpPr>
        <xdr:cNvPr id="16" name="Rectangular Callout 15"/>
        <xdr:cNvSpPr/>
      </xdr:nvSpPr>
      <xdr:spPr>
        <a:xfrm>
          <a:off x="1837768" y="5647765"/>
          <a:ext cx="1264022" cy="618565"/>
        </a:xfrm>
        <a:prstGeom prst="wedgeRectCallout">
          <a:avLst>
            <a:gd name="adj1" fmla="val 180015"/>
            <a:gd name="adj2" fmla="val -89453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218742</xdr:colOff>
      <xdr:row>15</xdr:row>
      <xdr:rowOff>136264</xdr:rowOff>
    </xdr:from>
    <xdr:to>
      <xdr:col>10</xdr:col>
      <xdr:colOff>26894</xdr:colOff>
      <xdr:row>17</xdr:row>
      <xdr:rowOff>71719</xdr:rowOff>
    </xdr:to>
    <xdr:sp macro="" textlink="">
      <xdr:nvSpPr>
        <xdr:cNvPr id="12" name="Rectangular Callout 11"/>
        <xdr:cNvSpPr/>
      </xdr:nvSpPr>
      <xdr:spPr>
        <a:xfrm>
          <a:off x="6323707" y="5685417"/>
          <a:ext cx="1260434" cy="634702"/>
        </a:xfrm>
        <a:prstGeom prst="wedgeRectCallout">
          <a:avLst>
            <a:gd name="adj1" fmla="val 8897"/>
            <a:gd name="adj2" fmla="val -92330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218291</xdr:colOff>
      <xdr:row>15</xdr:row>
      <xdr:rowOff>132099</xdr:rowOff>
    </xdr:from>
    <xdr:to>
      <xdr:col>10</xdr:col>
      <xdr:colOff>35859</xdr:colOff>
      <xdr:row>17</xdr:row>
      <xdr:rowOff>66784</xdr:rowOff>
    </xdr:to>
    <xdr:sp macro="" textlink="">
      <xdr:nvSpPr>
        <xdr:cNvPr id="13" name="Rectangular Callout 12"/>
        <xdr:cNvSpPr/>
      </xdr:nvSpPr>
      <xdr:spPr>
        <a:xfrm>
          <a:off x="6323256" y="5681252"/>
          <a:ext cx="1269850" cy="633932"/>
        </a:xfrm>
        <a:prstGeom prst="wedgeRectCallout">
          <a:avLst>
            <a:gd name="adj1" fmla="val -9925"/>
            <a:gd name="adj2" fmla="val -51700"/>
          </a:avLst>
        </a:prstGeom>
        <a:solidFill>
          <a:schemeClr val="tx2">
            <a:lumMod val="20000"/>
            <a:lumOff val="80000"/>
            <a:alpha val="50000"/>
          </a:schemeClr>
        </a:solidFill>
        <a:ln>
          <a:solidFill>
            <a:schemeClr val="tx1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chemeClr val="tx1"/>
              </a:solidFill>
            </a:rPr>
            <a:t>4.Replace</a:t>
          </a:r>
          <a:r>
            <a:rPr lang="en-US" sz="1000" baseline="0">
              <a:solidFill>
                <a:schemeClr val="tx1"/>
              </a:solidFill>
            </a:rPr>
            <a:t> mist collector </a:t>
          </a:r>
          <a:r>
            <a:rPr lang="en-US" sz="1000" u="sng" baseline="0">
              <a:solidFill>
                <a:schemeClr val="tx1"/>
              </a:solidFill>
            </a:rPr>
            <a:t>reduc CO2 10</a:t>
          </a:r>
          <a:r>
            <a:rPr lang="en-US" sz="1000" baseline="0">
              <a:solidFill>
                <a:schemeClr val="tx1"/>
              </a:solidFill>
            </a:rPr>
            <a:t>T.CO2/M </a:t>
          </a:r>
          <a:r>
            <a:rPr lang="en-US" sz="1000" u="sng" baseline="0">
              <a:solidFill>
                <a:schemeClr val="tx1"/>
              </a:solidFill>
            </a:rPr>
            <a:t>(Jan '25)</a:t>
          </a:r>
          <a:endParaRPr lang="en-US" sz="1000" u="sng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164503</xdr:colOff>
      <xdr:row>15</xdr:row>
      <xdr:rowOff>114170</xdr:rowOff>
    </xdr:from>
    <xdr:to>
      <xdr:col>11</xdr:col>
      <xdr:colOff>708212</xdr:colOff>
      <xdr:row>17</xdr:row>
      <xdr:rowOff>48855</xdr:rowOff>
    </xdr:to>
    <xdr:sp macro="" textlink="">
      <xdr:nvSpPr>
        <xdr:cNvPr id="15" name="Rectangular Callout 14"/>
        <xdr:cNvSpPr/>
      </xdr:nvSpPr>
      <xdr:spPr>
        <a:xfrm>
          <a:off x="7721750" y="5663323"/>
          <a:ext cx="1269850" cy="633932"/>
        </a:xfrm>
        <a:prstGeom prst="wedgeRectCallout">
          <a:avLst>
            <a:gd name="adj1" fmla="val -9925"/>
            <a:gd name="adj2" fmla="val -51700"/>
          </a:avLst>
        </a:prstGeom>
        <a:solidFill>
          <a:schemeClr val="tx2">
            <a:lumMod val="20000"/>
            <a:lumOff val="80000"/>
            <a:alpha val="50000"/>
          </a:schemeClr>
        </a:solidFill>
        <a:ln>
          <a:solidFill>
            <a:schemeClr val="tx1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chemeClr val="tx1"/>
              </a:solidFill>
            </a:rPr>
            <a:t>5.Replace</a:t>
          </a:r>
          <a:r>
            <a:rPr lang="en-US" sz="1000" baseline="0">
              <a:solidFill>
                <a:schemeClr val="tx1"/>
              </a:solidFill>
            </a:rPr>
            <a:t> LED </a:t>
          </a:r>
          <a:r>
            <a:rPr lang="en-US" sz="1000" u="sng" baseline="0">
              <a:solidFill>
                <a:schemeClr val="tx1"/>
              </a:solidFill>
            </a:rPr>
            <a:t>reduc CO2 8.5 </a:t>
          </a:r>
          <a:r>
            <a:rPr lang="en-US" sz="1000" baseline="0">
              <a:solidFill>
                <a:schemeClr val="tx1"/>
              </a:solidFill>
            </a:rPr>
            <a:t>T.CO2/M </a:t>
          </a:r>
          <a:r>
            <a:rPr lang="en-US" sz="1000" u="sng" baseline="0">
              <a:solidFill>
                <a:schemeClr val="tx1"/>
              </a:solidFill>
            </a:rPr>
            <a:t>(Mar '25)</a:t>
          </a:r>
          <a:endParaRPr lang="en-US" sz="1000" u="sng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362178</xdr:colOff>
      <xdr:row>15</xdr:row>
      <xdr:rowOff>145227</xdr:rowOff>
    </xdr:from>
    <xdr:to>
      <xdr:col>8</xdr:col>
      <xdr:colOff>170329</xdr:colOff>
      <xdr:row>17</xdr:row>
      <xdr:rowOff>80682</xdr:rowOff>
    </xdr:to>
    <xdr:sp macro="" textlink="">
      <xdr:nvSpPr>
        <xdr:cNvPr id="11" name="Rectangular Callout 10"/>
        <xdr:cNvSpPr/>
      </xdr:nvSpPr>
      <xdr:spPr>
        <a:xfrm>
          <a:off x="5014860" y="5694380"/>
          <a:ext cx="1260434" cy="634702"/>
        </a:xfrm>
        <a:prstGeom prst="wedgeRectCallout">
          <a:avLst>
            <a:gd name="adj1" fmla="val 109892"/>
            <a:gd name="adj2" fmla="val -9374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586293</xdr:colOff>
      <xdr:row>15</xdr:row>
      <xdr:rowOff>116541</xdr:rowOff>
    </xdr:from>
    <xdr:to>
      <xdr:col>6</xdr:col>
      <xdr:colOff>242047</xdr:colOff>
      <xdr:row>17</xdr:row>
      <xdr:rowOff>66787</xdr:rowOff>
    </xdr:to>
    <xdr:sp macro="" textlink="">
      <xdr:nvSpPr>
        <xdr:cNvPr id="17" name="Rectangular Callout 16"/>
        <xdr:cNvSpPr/>
      </xdr:nvSpPr>
      <xdr:spPr>
        <a:xfrm>
          <a:off x="3616364" y="5665694"/>
          <a:ext cx="1278365" cy="649493"/>
        </a:xfrm>
        <a:prstGeom prst="wedgeRectCallout">
          <a:avLst>
            <a:gd name="adj1" fmla="val 185488"/>
            <a:gd name="adj2" fmla="val -77483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352762</xdr:colOff>
      <xdr:row>15</xdr:row>
      <xdr:rowOff>132100</xdr:rowOff>
    </xdr:from>
    <xdr:to>
      <xdr:col>8</xdr:col>
      <xdr:colOff>170329</xdr:colOff>
      <xdr:row>17</xdr:row>
      <xdr:rowOff>66785</xdr:rowOff>
    </xdr:to>
    <xdr:sp macro="" textlink="">
      <xdr:nvSpPr>
        <xdr:cNvPr id="10" name="Rectangular Callout 9"/>
        <xdr:cNvSpPr/>
      </xdr:nvSpPr>
      <xdr:spPr>
        <a:xfrm>
          <a:off x="5005444" y="5681253"/>
          <a:ext cx="1269850" cy="633932"/>
        </a:xfrm>
        <a:prstGeom prst="wedgeRectCallout">
          <a:avLst>
            <a:gd name="adj1" fmla="val -9925"/>
            <a:gd name="adj2" fmla="val -51700"/>
          </a:avLst>
        </a:prstGeom>
        <a:solidFill>
          <a:schemeClr val="tx2">
            <a:lumMod val="20000"/>
            <a:lumOff val="80000"/>
            <a:alpha val="50000"/>
          </a:schemeClr>
        </a:solidFill>
        <a:ln>
          <a:solidFill>
            <a:schemeClr val="tx1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chemeClr val="tx1"/>
              </a:solidFill>
            </a:rPr>
            <a:t>3.Replace</a:t>
          </a:r>
          <a:r>
            <a:rPr lang="en-US" sz="1000" baseline="0">
              <a:solidFill>
                <a:schemeClr val="tx1"/>
              </a:solidFill>
            </a:rPr>
            <a:t> Air cooling </a:t>
          </a:r>
          <a:r>
            <a:rPr lang="en-US" sz="1000" u="sng" baseline="0">
              <a:solidFill>
                <a:schemeClr val="tx1"/>
              </a:solidFill>
            </a:rPr>
            <a:t>reduc CO2 12</a:t>
          </a:r>
          <a:r>
            <a:rPr lang="en-US" sz="1000" baseline="0">
              <a:solidFill>
                <a:schemeClr val="tx1"/>
              </a:solidFill>
            </a:rPr>
            <a:t>T.CO2/M </a:t>
          </a:r>
          <a:r>
            <a:rPr lang="en-US" sz="1000" u="sng" baseline="0">
              <a:solidFill>
                <a:schemeClr val="tx1"/>
              </a:solidFill>
            </a:rPr>
            <a:t>(Jan '25)</a:t>
          </a:r>
          <a:endParaRPr lang="en-US" sz="1000" u="sng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576881</xdr:colOff>
      <xdr:row>15</xdr:row>
      <xdr:rowOff>132100</xdr:rowOff>
    </xdr:from>
    <xdr:to>
      <xdr:col>6</xdr:col>
      <xdr:colOff>253832</xdr:colOff>
      <xdr:row>17</xdr:row>
      <xdr:rowOff>66785</xdr:rowOff>
    </xdr:to>
    <xdr:sp macro="" textlink="">
      <xdr:nvSpPr>
        <xdr:cNvPr id="14" name="Rectangular Callout 13"/>
        <xdr:cNvSpPr/>
      </xdr:nvSpPr>
      <xdr:spPr>
        <a:xfrm>
          <a:off x="3606952" y="5681253"/>
          <a:ext cx="1299562" cy="633932"/>
        </a:xfrm>
        <a:prstGeom prst="wedgeRectCallout">
          <a:avLst>
            <a:gd name="adj1" fmla="val -9925"/>
            <a:gd name="adj2" fmla="val -51700"/>
          </a:avLst>
        </a:prstGeom>
        <a:solidFill>
          <a:schemeClr val="tx2">
            <a:lumMod val="20000"/>
            <a:lumOff val="80000"/>
            <a:alpha val="50000"/>
          </a:schemeClr>
        </a:solidFill>
        <a:ln>
          <a:solidFill>
            <a:schemeClr val="tx1"/>
          </a:solidFill>
          <a:prstDash val="lg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chemeClr val="tx1"/>
              </a:solidFill>
            </a:rPr>
            <a:t>2.Replace</a:t>
          </a:r>
          <a:r>
            <a:rPr lang="en-US" sz="1000" baseline="0">
              <a:solidFill>
                <a:schemeClr val="tx1"/>
              </a:solidFill>
            </a:rPr>
            <a:t> chiller </a:t>
          </a:r>
          <a:r>
            <a:rPr lang="en-US" sz="1000" u="sng" baseline="0">
              <a:solidFill>
                <a:schemeClr val="tx1"/>
              </a:solidFill>
            </a:rPr>
            <a:t>reduc CO2 159 </a:t>
          </a:r>
          <a:r>
            <a:rPr lang="en-US" sz="1000" baseline="0">
              <a:solidFill>
                <a:schemeClr val="tx1"/>
              </a:solidFill>
            </a:rPr>
            <a:t>T.CO2/M </a:t>
          </a:r>
          <a:r>
            <a:rPr lang="en-US" sz="1000" u="sng" baseline="0">
              <a:solidFill>
                <a:schemeClr val="tx1"/>
              </a:solidFill>
            </a:rPr>
            <a:t>(Dec '24)</a:t>
          </a:r>
          <a:endParaRPr lang="en-US" sz="1000" u="sng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164954</xdr:colOff>
      <xdr:row>15</xdr:row>
      <xdr:rowOff>109370</xdr:rowOff>
    </xdr:from>
    <xdr:to>
      <xdr:col>11</xdr:col>
      <xdr:colOff>699247</xdr:colOff>
      <xdr:row>17</xdr:row>
      <xdr:rowOff>44825</xdr:rowOff>
    </xdr:to>
    <xdr:sp macro="" textlink="">
      <xdr:nvSpPr>
        <xdr:cNvPr id="19" name="Rectangular Callout 18"/>
        <xdr:cNvSpPr/>
      </xdr:nvSpPr>
      <xdr:spPr>
        <a:xfrm>
          <a:off x="7722201" y="5658523"/>
          <a:ext cx="1260434" cy="634702"/>
        </a:xfrm>
        <a:prstGeom prst="wedgeRectCallout">
          <a:avLst>
            <a:gd name="adj1" fmla="val -77875"/>
            <a:gd name="adj2" fmla="val -82443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529470</xdr:colOff>
      <xdr:row>2</xdr:row>
      <xdr:rowOff>179494</xdr:rowOff>
    </xdr:from>
    <xdr:to>
      <xdr:col>10</xdr:col>
      <xdr:colOff>329045</xdr:colOff>
      <xdr:row>5</xdr:row>
      <xdr:rowOff>300182</xdr:rowOff>
    </xdr:to>
    <xdr:sp macro="" textlink="">
      <xdr:nvSpPr>
        <xdr:cNvPr id="20" name="Rectangular Callout 19"/>
        <xdr:cNvSpPr/>
      </xdr:nvSpPr>
      <xdr:spPr>
        <a:xfrm>
          <a:off x="6002015" y="1195494"/>
          <a:ext cx="2016303" cy="1159779"/>
        </a:xfrm>
        <a:prstGeom prst="wedgeRectCallout">
          <a:avLst>
            <a:gd name="adj1" fmla="val -54260"/>
            <a:gd name="adj2" fmla="val 126605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Phase</a:t>
          </a:r>
          <a:r>
            <a:rPr lang="en-US" sz="1100" baseline="0">
              <a:solidFill>
                <a:sysClr val="windowText" lastClr="000000"/>
              </a:solidFill>
            </a:rPr>
            <a:t> 1,2 recheck electric abnormal  Finish 15'Sep'24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Phase 3  Heavy rain for about 10 days 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Fac.3 install machine  &amp; Air condition </a:t>
          </a:r>
          <a:endParaRPr lang="en-US" sz="1100">
            <a:solidFill>
              <a:sysClr val="windowText" lastClr="000000"/>
            </a:solidFill>
          </a:endParaRP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0.06531</cdr:x>
      <cdr:y>0.06199</cdr:y>
    </cdr:from>
    <cdr:to>
      <cdr:x>0.14707</cdr:x>
      <cdr:y>0.1634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19250" y="302723"/>
          <a:ext cx="115062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0.05631</cdr:y>
    </cdr:from>
    <cdr:to>
      <cdr:x>0.07955</cdr:x>
      <cdr:y>0.12127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320560"/>
          <a:ext cx="689610" cy="369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T/M</a:t>
          </a:r>
        </a:p>
      </cdr:txBody>
    </cdr:sp>
  </cdr:relSizeAnchor>
  <cdr:relSizeAnchor xmlns:cdr="http://schemas.openxmlformats.org/drawingml/2006/chartDrawing">
    <cdr:from>
      <cdr:x>0.87919</cdr:x>
      <cdr:y>0.06889</cdr:y>
    </cdr:from>
    <cdr:to>
      <cdr:x>0.96804</cdr:x>
      <cdr:y>0.13295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621557" y="392171"/>
          <a:ext cx="770267" cy="364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K/PCS</a:t>
          </a:r>
        </a:p>
      </cdr:txBody>
    </cdr:sp>
  </cdr:relSizeAnchor>
  <cdr:relSizeAnchor xmlns:cdr="http://schemas.openxmlformats.org/drawingml/2006/chartDrawing">
    <cdr:from>
      <cdr:x>0.12928</cdr:x>
      <cdr:y>0.36053</cdr:y>
    </cdr:from>
    <cdr:to>
      <cdr:x>0.35677</cdr:x>
      <cdr:y>0.43273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120700" y="2052341"/>
          <a:ext cx="1972081" cy="411004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70C0"/>
              </a:solidFill>
            </a:rPr>
            <a:t>Target FY 2023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&lt;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1,027.58</a:t>
          </a:r>
          <a:r>
            <a:rPr kumimoji="0" lang="en-MY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 t/M </a:t>
          </a:r>
          <a:r>
            <a:rPr lang="en-US" sz="1000" b="1">
              <a:solidFill>
                <a:schemeClr val="tx2"/>
              </a:solidFill>
            </a:rPr>
            <a:t>Achieve target</a:t>
          </a:r>
          <a:r>
            <a:rPr lang="th-TH" sz="1000" b="1">
              <a:solidFill>
                <a:schemeClr val="tx2"/>
              </a:solidFill>
            </a:rPr>
            <a:t> </a:t>
          </a:r>
          <a:r>
            <a:rPr lang="en-US" sz="1000" b="1">
              <a:solidFill>
                <a:schemeClr val="tx2"/>
              </a:solidFill>
              <a:latin typeface="Arial" panose="020B0604020202020204" pitchFamily="34" charset="0"/>
            </a:rPr>
            <a:t>AVG =944 </a:t>
          </a:r>
          <a:r>
            <a:rPr lang="en-US" sz="1000" b="1">
              <a:solidFill>
                <a:schemeClr val="tx2"/>
              </a:solidFill>
            </a:rPr>
            <a:t>T/Y</a:t>
          </a:r>
        </a:p>
      </cdr:txBody>
    </cdr:sp>
  </cdr:relSizeAnchor>
  <cdr:relSizeAnchor xmlns:cdr="http://schemas.openxmlformats.org/drawingml/2006/chartDrawing">
    <cdr:from>
      <cdr:x>0.15527</cdr:x>
      <cdr:y>0.30031</cdr:y>
    </cdr:from>
    <cdr:to>
      <cdr:x>0.41451</cdr:x>
      <cdr:y>0.37252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346042" y="1709566"/>
          <a:ext cx="2247318" cy="411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00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0.18304</cdr:x>
      <cdr:y>0.67087</cdr:y>
    </cdr:from>
    <cdr:to>
      <cdr:x>0.2151</cdr:x>
      <cdr:y>0.69291</cdr:y>
    </cdr:to>
    <cdr:sp macro="" textlink="">
      <cdr:nvSpPr>
        <cdr:cNvPr id="5" name="Down Arrow 4"/>
        <cdr:cNvSpPr/>
      </cdr:nvSpPr>
      <cdr:spPr>
        <a:xfrm xmlns:a="http://schemas.openxmlformats.org/drawingml/2006/main">
          <a:off x="1586753" y="3818964"/>
          <a:ext cx="277906" cy="125506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0.35574</cdr:x>
      <cdr:y>0.4189</cdr:y>
    </cdr:from>
    <cdr:to>
      <cdr:x>0.43226</cdr:x>
      <cdr:y>0.4189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3083859" y="2384611"/>
          <a:ext cx="663388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0.47976</cdr:x>
      <cdr:y>0.44845</cdr:y>
    </cdr:from>
    <cdr:to>
      <cdr:x>0.65818</cdr:x>
      <cdr:y>0.49517</cdr:y>
    </cdr:to>
    <cdr:sp macro="" textlink="">
      <cdr:nvSpPr>
        <cdr:cNvPr id="15" name="Left Brace 14"/>
        <cdr:cNvSpPr/>
      </cdr:nvSpPr>
      <cdr:spPr>
        <a:xfrm xmlns:a="http://schemas.openxmlformats.org/drawingml/2006/main" rot="16200000">
          <a:off x="4787265" y="1921472"/>
          <a:ext cx="266700" cy="1543050"/>
        </a:xfrm>
        <a:prstGeom xmlns:a="http://schemas.openxmlformats.org/drawingml/2006/main" prst="leftBrac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0.6692</cdr:x>
      <cdr:y>0.44845</cdr:y>
    </cdr:from>
    <cdr:to>
      <cdr:x>0.83881</cdr:x>
      <cdr:y>0.50385</cdr:y>
    </cdr:to>
    <cdr:sp macro="" textlink="">
      <cdr:nvSpPr>
        <cdr:cNvPr id="16" name="Left Brace 15"/>
        <cdr:cNvSpPr/>
      </cdr:nvSpPr>
      <cdr:spPr>
        <a:xfrm xmlns:a="http://schemas.openxmlformats.org/drawingml/2006/main" rot="16200000">
          <a:off x="6362700" y="1984337"/>
          <a:ext cx="316230" cy="1466850"/>
        </a:xfrm>
        <a:prstGeom xmlns:a="http://schemas.openxmlformats.org/drawingml/2006/main" prst="leftBrace">
          <a:avLst>
            <a:gd name="adj1" fmla="val 0"/>
            <a:gd name="adj2" fmla="val 50528"/>
          </a:avLst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0.51721</cdr:x>
      <cdr:y>0.49183</cdr:y>
    </cdr:from>
    <cdr:to>
      <cdr:x>0.62206</cdr:x>
      <cdr:y>0.56659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4472940" y="2807297"/>
          <a:ext cx="906780" cy="426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0.53483</cdr:x>
      <cdr:y>0.49851</cdr:y>
    </cdr:from>
    <cdr:to>
      <cdr:x>0.62999</cdr:x>
      <cdr:y>0.57994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625340" y="2845397"/>
          <a:ext cx="822960" cy="464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0.47932</cdr:x>
      <cdr:y>0.43576</cdr:y>
    </cdr:from>
    <cdr:to>
      <cdr:x>0.58505</cdr:x>
      <cdr:y>0.47715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145280" y="2487257"/>
          <a:ext cx="91440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rgbClr val="FFC000"/>
              </a:solidFill>
            </a:rPr>
            <a:t>Start  activity </a:t>
          </a:r>
          <a:r>
            <a:rPr lang="en-US" sz="1100" u="sng">
              <a:solidFill>
                <a:srgbClr val="FFC000"/>
              </a:solidFill>
            </a:rPr>
            <a:t>951</a:t>
          </a:r>
        </a:p>
      </cdr:txBody>
    </cdr:sp>
  </cdr:relSizeAnchor>
  <cdr:relSizeAnchor xmlns:cdr="http://schemas.openxmlformats.org/drawingml/2006/chartDrawing">
    <cdr:from>
      <cdr:x>0.6899</cdr:x>
      <cdr:y>0.4371</cdr:y>
    </cdr:from>
    <cdr:to>
      <cdr:x>0.79564</cdr:x>
      <cdr:y>0.47848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5966460" y="2494877"/>
          <a:ext cx="91440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rgbClr val="FFC000"/>
              </a:solidFill>
            </a:rPr>
            <a:t>Many</a:t>
          </a:r>
          <a:r>
            <a:rPr lang="en-US" sz="900" baseline="0">
              <a:solidFill>
                <a:srgbClr val="FFC000"/>
              </a:solidFill>
            </a:rPr>
            <a:t> activity </a:t>
          </a:r>
          <a:r>
            <a:rPr lang="en-US" sz="1100" u="sng" baseline="0">
              <a:solidFill>
                <a:srgbClr val="FFC000"/>
              </a:solidFill>
            </a:rPr>
            <a:t>895</a:t>
          </a:r>
          <a:endParaRPr lang="en-US" sz="1100" u="sng">
            <a:solidFill>
              <a:srgbClr val="FFC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1</xdr:row>
      <xdr:rowOff>167640</xdr:rowOff>
    </xdr:from>
    <xdr:to>
      <xdr:col>29</xdr:col>
      <xdr:colOff>342900</xdr:colOff>
      <xdr:row>44</xdr:row>
      <xdr:rowOff>106680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076" r="3404" b="14063"/>
        <a:stretch/>
      </xdr:blipFill>
      <xdr:spPr>
        <a:xfrm>
          <a:off x="358140" y="350520"/>
          <a:ext cx="17663160" cy="7802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I85"/>
  <sheetViews>
    <sheetView showGridLines="0" tabSelected="1" view="pageBreakPreview" zoomScale="70" zoomScaleNormal="115" zoomScaleSheetLayoutView="70" workbookViewId="0">
      <selection activeCell="S37" sqref="S37"/>
    </sheetView>
  </sheetViews>
  <sheetFormatPr defaultColWidth="9.08984375" defaultRowHeight="13.5"/>
  <cols>
    <col min="1" max="1" width="2.453125" style="1" customWidth="1"/>
    <col min="2" max="2" width="9.08984375" style="1" customWidth="1"/>
    <col min="3" max="3" width="11.36328125" style="1" customWidth="1"/>
    <col min="4" max="4" width="21.08984375" style="1" customWidth="1"/>
    <col min="5" max="5" width="13.08984375" style="1" customWidth="1"/>
    <col min="6" max="15" width="10.54296875" style="1" customWidth="1"/>
    <col min="16" max="17" width="14.36328125" style="1" customWidth="1"/>
    <col min="18" max="30" width="11.1796875" style="1" customWidth="1"/>
    <col min="31" max="32" width="10" style="1" customWidth="1"/>
    <col min="33" max="34" width="15" style="1" bestFit="1" customWidth="1"/>
    <col min="35" max="40" width="10.90625" style="1" customWidth="1"/>
    <col min="41" max="16384" width="9.08984375" style="1"/>
  </cols>
  <sheetData>
    <row r="1" spans="2:36" ht="36" customHeight="1">
      <c r="B1" s="134" t="s">
        <v>92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67"/>
      <c r="N1" s="77"/>
      <c r="O1" s="67"/>
      <c r="P1" s="67"/>
      <c r="Q1" s="67"/>
      <c r="R1" s="67"/>
      <c r="S1" s="67"/>
      <c r="T1" s="67"/>
      <c r="U1" s="67"/>
      <c r="V1" s="67"/>
      <c r="W1" s="67"/>
      <c r="AG1" s="66">
        <v>0</v>
      </c>
      <c r="AJ1" s="1" t="s">
        <v>78</v>
      </c>
    </row>
    <row r="2" spans="2:36" ht="43.5" customHeight="1">
      <c r="B2" s="81" t="s">
        <v>96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75"/>
      <c r="N2" s="116"/>
      <c r="O2" s="67"/>
      <c r="P2" s="108"/>
      <c r="Q2" s="108"/>
      <c r="R2" s="67"/>
      <c r="S2" s="104"/>
      <c r="T2" s="67"/>
      <c r="U2" s="67"/>
      <c r="V2" s="67"/>
      <c r="W2" s="67"/>
      <c r="AG2" s="66"/>
    </row>
    <row r="3" spans="2:36" ht="27.65" customHeight="1" thickBo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75"/>
      <c r="N3" s="116"/>
      <c r="O3" s="67"/>
      <c r="P3" s="108"/>
    </row>
    <row r="4" spans="2:36" ht="27.6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5"/>
      <c r="N4" s="116"/>
      <c r="O4" s="67"/>
      <c r="P4" s="108"/>
      <c r="Q4" s="86"/>
      <c r="R4" s="78"/>
      <c r="S4" s="67"/>
      <c r="T4" s="85"/>
      <c r="U4" s="67"/>
      <c r="V4" s="4"/>
      <c r="W4" s="4"/>
      <c r="X4" s="135" t="s">
        <v>86</v>
      </c>
      <c r="Y4" s="136"/>
      <c r="Z4" s="136"/>
      <c r="AA4" s="136"/>
      <c r="AB4" s="136"/>
      <c r="AC4" s="137"/>
    </row>
    <row r="5" spans="2:36" ht="27.6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75"/>
      <c r="N5" s="116"/>
      <c r="O5" s="67"/>
      <c r="P5" s="108"/>
      <c r="Q5" s="117"/>
      <c r="W5" s="4"/>
      <c r="X5" s="102" t="s">
        <v>90</v>
      </c>
      <c r="Y5" s="103" t="s">
        <v>91</v>
      </c>
      <c r="Z5" s="99" t="s">
        <v>83</v>
      </c>
      <c r="AA5" s="100" t="s">
        <v>85</v>
      </c>
      <c r="AB5" s="101" t="s">
        <v>89</v>
      </c>
      <c r="AC5" s="101" t="s">
        <v>89</v>
      </c>
    </row>
    <row r="6" spans="2:36" ht="27.6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75"/>
      <c r="N6" s="116"/>
      <c r="O6" s="67"/>
      <c r="P6" s="108"/>
      <c r="Q6" s="67"/>
      <c r="W6" s="4"/>
      <c r="X6" s="94">
        <v>1</v>
      </c>
      <c r="Y6" s="89" t="s">
        <v>88</v>
      </c>
      <c r="Z6" s="92">
        <v>104.91</v>
      </c>
      <c r="AA6" s="96">
        <f>Z6*12</f>
        <v>1258.92</v>
      </c>
      <c r="AB6" s="97"/>
      <c r="AC6" s="97"/>
    </row>
    <row r="7" spans="2:36" ht="27.6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75"/>
      <c r="N7" s="116"/>
      <c r="O7" s="67"/>
      <c r="P7" s="108"/>
      <c r="Q7" s="67"/>
      <c r="W7" s="4"/>
      <c r="X7" s="94">
        <v>2</v>
      </c>
      <c r="Y7" s="89" t="s">
        <v>87</v>
      </c>
      <c r="Z7" s="93">
        <v>158.58000000000001</v>
      </c>
      <c r="AA7" s="96">
        <f>Z7*12</f>
        <v>1902.96</v>
      </c>
      <c r="AB7" s="98"/>
      <c r="AC7" s="98"/>
    </row>
    <row r="8" spans="2:36" ht="27.6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75"/>
      <c r="N8" s="116"/>
      <c r="O8" s="67"/>
      <c r="P8" s="108"/>
      <c r="Q8" s="67"/>
      <c r="S8" s="109"/>
      <c r="W8" s="4"/>
      <c r="X8" s="94"/>
      <c r="Y8" s="89"/>
      <c r="Z8" s="90"/>
      <c r="AA8" s="96"/>
      <c r="AB8" s="97"/>
      <c r="AC8" s="97"/>
    </row>
    <row r="9" spans="2:36" ht="27.65" customHeight="1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88"/>
      <c r="O9" s="4"/>
      <c r="P9" s="4"/>
      <c r="Q9" s="4"/>
      <c r="S9" s="109"/>
      <c r="T9" s="86"/>
      <c r="W9" s="4"/>
      <c r="X9" s="94"/>
      <c r="Y9" s="89"/>
      <c r="Z9" s="91"/>
      <c r="AA9" s="96"/>
      <c r="AB9" s="97"/>
      <c r="AC9" s="97"/>
    </row>
    <row r="10" spans="2:36" ht="27.65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19"/>
      <c r="N10" s="120"/>
      <c r="O10" s="119"/>
      <c r="P10" s="119"/>
      <c r="Q10" s="119"/>
      <c r="R10" s="3"/>
      <c r="S10" s="121"/>
      <c r="T10" s="121"/>
      <c r="W10" s="4"/>
    </row>
    <row r="11" spans="2:36" ht="27.65" customHeight="1" thickBo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19"/>
      <c r="N11" s="14"/>
      <c r="O11" s="3"/>
      <c r="P11" s="3"/>
      <c r="Q11" s="3"/>
      <c r="R11" s="3"/>
      <c r="S11" s="121"/>
      <c r="T11" s="3"/>
      <c r="U11" s="86"/>
      <c r="W11" s="4"/>
    </row>
    <row r="12" spans="2:36" ht="27.65" customHeight="1" thickBo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19"/>
      <c r="N12" s="120"/>
      <c r="O12" s="122"/>
      <c r="P12" s="122"/>
      <c r="Q12" s="122"/>
      <c r="R12" s="3"/>
      <c r="S12" s="3"/>
      <c r="T12" s="3"/>
      <c r="W12" s="4"/>
      <c r="X12" s="110" t="s">
        <v>84</v>
      </c>
      <c r="Y12" s="111"/>
      <c r="Z12" s="112">
        <f>SUM(Z6:Z11)</f>
        <v>263.49</v>
      </c>
      <c r="AA12" s="112">
        <f>SUM(AA6:AA11)</f>
        <v>3161.88</v>
      </c>
      <c r="AB12" s="113">
        <f>SUM(AB6:AB9)</f>
        <v>0</v>
      </c>
      <c r="AC12" s="113">
        <f>SUM(AC6:AC9)</f>
        <v>0</v>
      </c>
    </row>
    <row r="13" spans="2:36" ht="27.6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19"/>
      <c r="N13" s="138"/>
      <c r="O13" s="138"/>
      <c r="P13" s="138"/>
      <c r="Q13" s="138"/>
      <c r="R13" s="138"/>
      <c r="S13" s="138"/>
      <c r="T13" s="3"/>
    </row>
    <row r="14" spans="2:36" ht="27.65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19"/>
      <c r="N14" s="123"/>
      <c r="O14" s="123"/>
      <c r="P14" s="123"/>
      <c r="Q14" s="123"/>
      <c r="R14" s="123"/>
      <c r="S14" s="123"/>
      <c r="T14" s="119"/>
      <c r="U14" s="4"/>
      <c r="V14" s="4"/>
      <c r="W14" s="4"/>
      <c r="X14" s="4"/>
      <c r="Y14" s="76"/>
      <c r="Z14" s="76"/>
      <c r="AA14" s="76"/>
      <c r="AB14" s="76"/>
      <c r="AC14" s="76"/>
    </row>
    <row r="15" spans="2:36" ht="27.6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19"/>
      <c r="N15" s="124"/>
      <c r="O15" s="123"/>
      <c r="P15" s="124"/>
      <c r="Q15" s="124"/>
      <c r="R15" s="124"/>
      <c r="S15" s="124"/>
      <c r="T15" s="3"/>
      <c r="W15" s="4"/>
      <c r="X15" s="4"/>
      <c r="Y15" s="76"/>
      <c r="AA15" s="76"/>
      <c r="AB15" s="76"/>
      <c r="AC15" s="76"/>
    </row>
    <row r="16" spans="2:36" ht="27.65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19"/>
      <c r="N16" s="3"/>
      <c r="O16" s="3"/>
      <c r="P16" s="125"/>
      <c r="Q16" s="125"/>
      <c r="R16" s="126"/>
      <c r="S16" s="126"/>
      <c r="T16" s="119"/>
      <c r="U16" s="4"/>
      <c r="V16" s="4"/>
      <c r="W16" s="4"/>
      <c r="X16" s="4"/>
      <c r="Y16" s="4"/>
      <c r="Z16" s="4"/>
      <c r="AA16" s="4"/>
      <c r="AB16" s="4"/>
      <c r="AC16" s="4"/>
    </row>
    <row r="17" spans="2:41" ht="27.65" customHeight="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19"/>
      <c r="N17" s="119"/>
      <c r="O17" s="119"/>
      <c r="P17" s="119"/>
      <c r="Q17" s="119"/>
      <c r="R17" s="119"/>
      <c r="S17" s="119"/>
      <c r="T17" s="119"/>
      <c r="U17" s="4"/>
      <c r="V17" s="4"/>
      <c r="W17" s="4"/>
      <c r="X17" s="4"/>
      <c r="Y17" s="4"/>
      <c r="Z17" s="4"/>
      <c r="AA17" s="4"/>
      <c r="AB17" s="4"/>
      <c r="AC17" s="4"/>
    </row>
    <row r="18" spans="2:41" ht="27.65" customHeight="1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2:41" ht="27.65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2:41" ht="27.65" customHeight="1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87"/>
      <c r="S20" s="87"/>
      <c r="V20" s="4"/>
      <c r="W20" s="4"/>
      <c r="X20" s="4"/>
      <c r="Y20" s="4"/>
      <c r="Z20" s="4"/>
      <c r="AA20" s="4"/>
      <c r="AB20" s="4"/>
      <c r="AC20" s="4"/>
    </row>
    <row r="21" spans="2:41" ht="27.65" customHeight="1">
      <c r="B21" s="9"/>
      <c r="C21" s="5"/>
      <c r="D21" s="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U21" s="10"/>
      <c r="X21" s="10"/>
      <c r="Y21" s="10"/>
      <c r="Z21" s="10"/>
      <c r="AA21" s="10"/>
      <c r="AB21" s="10"/>
      <c r="AC21" s="10"/>
    </row>
    <row r="22" spans="2:41" ht="27.65" customHeight="1">
      <c r="B22" s="9"/>
      <c r="C22" s="5"/>
      <c r="D22" s="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2:41" ht="9" customHeight="1">
      <c r="B23" s="9"/>
      <c r="C23" s="5"/>
      <c r="D23" s="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2:41" ht="42" customHeight="1">
      <c r="B24" s="139" t="s">
        <v>26</v>
      </c>
      <c r="C24" s="140"/>
      <c r="D24" s="140"/>
      <c r="E24" s="140"/>
      <c r="F24" s="46"/>
      <c r="G24" s="46"/>
      <c r="H24" s="46"/>
      <c r="I24" s="46"/>
      <c r="J24" s="46"/>
      <c r="K24" s="46"/>
      <c r="L24" s="141" t="s">
        <v>45</v>
      </c>
      <c r="M24" s="141"/>
      <c r="N24" s="62"/>
      <c r="O24" s="62"/>
      <c r="P24" s="62"/>
      <c r="Q24" s="62"/>
      <c r="R24" s="50">
        <v>16</v>
      </c>
      <c r="S24" s="50">
        <v>21</v>
      </c>
      <c r="T24" s="50">
        <v>23</v>
      </c>
      <c r="U24" s="50">
        <v>19</v>
      </c>
      <c r="V24" s="50">
        <v>23</v>
      </c>
      <c r="W24" s="50">
        <v>23</v>
      </c>
      <c r="X24" s="50">
        <v>22</v>
      </c>
      <c r="Y24" s="50">
        <v>23</v>
      </c>
      <c r="Z24" s="50">
        <v>18</v>
      </c>
      <c r="AA24" s="50">
        <v>19</v>
      </c>
      <c r="AB24" s="50">
        <v>20</v>
      </c>
      <c r="AC24" s="50">
        <v>21</v>
      </c>
    </row>
    <row r="25" spans="2:41" ht="36.75" customHeight="1">
      <c r="B25" s="127" t="s">
        <v>0</v>
      </c>
      <c r="C25" s="128"/>
      <c r="D25" s="129"/>
      <c r="E25" s="30" t="s">
        <v>46</v>
      </c>
      <c r="F25" s="20">
        <v>2012</v>
      </c>
      <c r="G25" s="20">
        <v>2013</v>
      </c>
      <c r="H25" s="20">
        <v>2014</v>
      </c>
      <c r="I25" s="20">
        <v>2015</v>
      </c>
      <c r="J25" s="20">
        <v>2016</v>
      </c>
      <c r="K25" s="20">
        <v>2017</v>
      </c>
      <c r="L25" s="20">
        <v>2018</v>
      </c>
      <c r="M25" s="20">
        <v>2019</v>
      </c>
      <c r="N25" s="20">
        <v>2020</v>
      </c>
      <c r="O25" s="20">
        <v>2021</v>
      </c>
      <c r="P25" s="79" t="s">
        <v>82</v>
      </c>
      <c r="Q25" s="79">
        <v>2023</v>
      </c>
      <c r="R25" s="49" t="s">
        <v>94</v>
      </c>
      <c r="S25" s="49" t="s">
        <v>3</v>
      </c>
      <c r="T25" s="49" t="s">
        <v>12</v>
      </c>
      <c r="U25" s="49" t="s">
        <v>13</v>
      </c>
      <c r="V25" s="49" t="s">
        <v>4</v>
      </c>
      <c r="W25" s="49" t="s">
        <v>14</v>
      </c>
      <c r="X25" s="49" t="s">
        <v>5</v>
      </c>
      <c r="Y25" s="49" t="s">
        <v>6</v>
      </c>
      <c r="Z25" s="49" t="s">
        <v>7</v>
      </c>
      <c r="AA25" s="49" t="s">
        <v>93</v>
      </c>
      <c r="AB25" s="49" t="s">
        <v>1</v>
      </c>
      <c r="AC25" s="49" t="s">
        <v>2</v>
      </c>
      <c r="AD25" s="49" t="s">
        <v>53</v>
      </c>
    </row>
    <row r="26" spans="2:41" ht="24" customHeight="1">
      <c r="B26" s="42" t="s">
        <v>11</v>
      </c>
      <c r="C26" s="32"/>
      <c r="D26" s="33"/>
      <c r="E26" s="55">
        <v>0.56240000000000001</v>
      </c>
      <c r="F26" s="22"/>
      <c r="G26" s="22"/>
      <c r="H26" s="22"/>
      <c r="I26" s="22"/>
      <c r="J26" s="22"/>
      <c r="K26" s="22"/>
      <c r="L26" s="22"/>
      <c r="M26" s="22"/>
      <c r="N26" s="22"/>
      <c r="O26" s="51"/>
      <c r="P26" s="51"/>
      <c r="Q26" s="51"/>
      <c r="R26" s="51"/>
      <c r="S26" s="51"/>
      <c r="T26" s="52"/>
      <c r="U26" s="53"/>
      <c r="V26" s="52"/>
      <c r="W26" s="52"/>
      <c r="X26" s="51"/>
      <c r="Y26" s="51"/>
      <c r="Z26" s="51"/>
      <c r="AA26" s="51"/>
      <c r="AB26" s="52"/>
      <c r="AC26" s="52"/>
      <c r="AD26" s="51"/>
    </row>
    <row r="27" spans="2:41" ht="24" customHeight="1">
      <c r="B27" s="12" t="s">
        <v>15</v>
      </c>
      <c r="C27" s="6"/>
      <c r="D27" s="13"/>
      <c r="E27" s="21" t="s">
        <v>8</v>
      </c>
      <c r="F27" s="22"/>
      <c r="G27" s="22"/>
      <c r="H27" s="22"/>
      <c r="I27" s="22"/>
      <c r="J27" s="22"/>
      <c r="K27" s="22"/>
      <c r="L27" s="22"/>
      <c r="M27" s="22"/>
      <c r="N27" s="22"/>
      <c r="O27" s="51"/>
      <c r="P27" s="51"/>
      <c r="Q27" s="5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51"/>
    </row>
    <row r="28" spans="2:41" ht="24" customHeight="1">
      <c r="B28" s="41" t="s">
        <v>27</v>
      </c>
      <c r="C28" s="6"/>
      <c r="D28" s="13"/>
      <c r="E28" s="56">
        <v>2.9380999999999999</v>
      </c>
      <c r="F28" s="23"/>
      <c r="G28" s="23"/>
      <c r="H28" s="23"/>
      <c r="I28" s="23"/>
      <c r="J28" s="23"/>
      <c r="K28" s="24"/>
      <c r="L28" s="24"/>
      <c r="M28" s="24"/>
      <c r="N28" s="24"/>
      <c r="O28" s="51"/>
      <c r="P28" s="51"/>
      <c r="Q28" s="51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1"/>
    </row>
    <row r="29" spans="2:41" ht="24" customHeight="1">
      <c r="B29" s="40" t="s">
        <v>9</v>
      </c>
      <c r="C29" s="18"/>
      <c r="D29" s="19"/>
      <c r="E29" s="11" t="s">
        <v>8</v>
      </c>
      <c r="F29" s="25"/>
      <c r="G29" s="25"/>
      <c r="H29" s="25"/>
      <c r="I29" s="25"/>
      <c r="J29" s="25"/>
      <c r="K29" s="25"/>
      <c r="L29" s="25"/>
      <c r="M29" s="25"/>
      <c r="N29" s="25"/>
      <c r="O29" s="51"/>
      <c r="P29" s="51"/>
      <c r="Q29" s="5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51"/>
    </row>
    <row r="30" spans="2:41" ht="24" customHeight="1">
      <c r="B30" s="12" t="s">
        <v>10</v>
      </c>
      <c r="C30" s="6"/>
      <c r="D30" s="13"/>
      <c r="E30" s="11" t="s">
        <v>8</v>
      </c>
      <c r="F30" s="26"/>
      <c r="G30" s="26"/>
      <c r="H30" s="26"/>
      <c r="I30" s="26"/>
      <c r="J30" s="26"/>
      <c r="K30" s="26"/>
      <c r="L30" s="26"/>
      <c r="M30" s="26"/>
      <c r="N30" s="26"/>
      <c r="O30" s="51"/>
      <c r="P30" s="51"/>
      <c r="Q30" s="51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51"/>
      <c r="AE30" s="69"/>
      <c r="AF30" s="69"/>
    </row>
    <row r="31" spans="2:41" ht="24" customHeight="1">
      <c r="B31" s="130" t="s">
        <v>79</v>
      </c>
      <c r="C31" s="131"/>
      <c r="D31" s="132"/>
      <c r="E31" s="11" t="s">
        <v>8</v>
      </c>
      <c r="F31" s="27">
        <v>122.63</v>
      </c>
      <c r="G31" s="27">
        <v>121.27</v>
      </c>
      <c r="H31" s="27">
        <v>137.55000000000001</v>
      </c>
      <c r="I31" s="28">
        <v>149.58000000000001</v>
      </c>
      <c r="J31" s="28">
        <v>128.74</v>
      </c>
      <c r="K31" s="28">
        <v>125.24</v>
      </c>
      <c r="L31" s="28">
        <v>117.5</v>
      </c>
      <c r="M31" s="28">
        <v>115.76980020598394</v>
      </c>
      <c r="N31" s="28">
        <v>109.19055388846705</v>
      </c>
      <c r="O31" s="63">
        <v>107.03</v>
      </c>
      <c r="P31" s="63">
        <v>1228.06</v>
      </c>
      <c r="Q31" s="84">
        <v>944</v>
      </c>
      <c r="R31" s="68">
        <v>951</v>
      </c>
      <c r="S31" s="114">
        <v>1160</v>
      </c>
      <c r="T31" s="68">
        <v>1099</v>
      </c>
      <c r="U31" s="68">
        <v>1005</v>
      </c>
      <c r="V31" s="68">
        <v>1164</v>
      </c>
      <c r="W31" s="68">
        <v>1016</v>
      </c>
      <c r="X31" s="68"/>
      <c r="Y31" s="68"/>
      <c r="Z31" s="68"/>
      <c r="AA31" s="68"/>
      <c r="AB31" s="68"/>
      <c r="AC31" s="68"/>
      <c r="AD31" s="115"/>
      <c r="AE31" s="70"/>
      <c r="AF31" s="70"/>
      <c r="AJ31" s="2"/>
      <c r="AK31" s="2"/>
      <c r="AL31" s="2"/>
      <c r="AM31" s="2"/>
      <c r="AN31" s="2"/>
      <c r="AO31" s="2"/>
    </row>
    <row r="32" spans="2:41" ht="24" customHeight="1">
      <c r="B32" s="105" t="s">
        <v>80</v>
      </c>
      <c r="C32" s="106"/>
      <c r="D32" s="107"/>
      <c r="E32" s="11"/>
      <c r="F32" s="82"/>
      <c r="G32" s="27"/>
      <c r="H32" s="27"/>
      <c r="I32" s="28"/>
      <c r="J32" s="28"/>
      <c r="K32" s="28"/>
      <c r="L32" s="28"/>
      <c r="M32" s="28"/>
      <c r="N32" s="28"/>
      <c r="O32" s="63"/>
      <c r="P32" s="63">
        <v>1770.38</v>
      </c>
      <c r="Q32" s="84">
        <v>1466</v>
      </c>
      <c r="R32" s="82">
        <f>1318252/1000</f>
        <v>1318.252</v>
      </c>
      <c r="S32" s="118">
        <f>1567661/1000</f>
        <v>1567.6610000000001</v>
      </c>
      <c r="T32" s="28">
        <f>1486876/1000</f>
        <v>1486.876</v>
      </c>
      <c r="U32" s="72">
        <v>1475.7</v>
      </c>
      <c r="V32" s="72">
        <v>1434</v>
      </c>
      <c r="W32" s="72">
        <v>1313</v>
      </c>
      <c r="X32" s="73">
        <v>762</v>
      </c>
      <c r="Y32" s="74"/>
      <c r="Z32" s="73"/>
      <c r="AA32" s="74"/>
      <c r="AB32" s="73"/>
      <c r="AC32" s="68"/>
      <c r="AD32" s="83"/>
      <c r="AE32" s="70"/>
      <c r="AF32" s="70"/>
      <c r="AG32" s="71"/>
      <c r="AH32" s="71"/>
      <c r="AI32" s="71"/>
      <c r="AJ32" s="2"/>
      <c r="AK32" s="2"/>
      <c r="AL32" s="2"/>
      <c r="AM32" s="2"/>
      <c r="AN32" s="2"/>
      <c r="AO32" s="2"/>
    </row>
    <row r="33" spans="2:61" ht="24" customHeight="1">
      <c r="B33" s="105" t="s">
        <v>95</v>
      </c>
      <c r="C33" s="106"/>
      <c r="D33" s="107"/>
      <c r="E33" s="11"/>
      <c r="F33" s="82"/>
      <c r="G33" s="27"/>
      <c r="H33" s="27"/>
      <c r="I33" s="28"/>
      <c r="J33" s="28"/>
      <c r="K33" s="28"/>
      <c r="L33" s="28"/>
      <c r="M33" s="28"/>
      <c r="N33" s="28"/>
      <c r="O33" s="63"/>
      <c r="P33" s="63"/>
      <c r="Q33" s="63"/>
      <c r="R33" s="28">
        <v>922</v>
      </c>
      <c r="S33" s="28">
        <f>1037-105</f>
        <v>932</v>
      </c>
      <c r="T33" s="28">
        <f>1016-105</f>
        <v>911</v>
      </c>
      <c r="U33" s="72">
        <f>1043-105</f>
        <v>938</v>
      </c>
      <c r="V33" s="72">
        <f>943-105</f>
        <v>838</v>
      </c>
      <c r="W33" s="72">
        <f>1031-105</f>
        <v>926</v>
      </c>
      <c r="X33" s="73">
        <f>945-105</f>
        <v>840</v>
      </c>
      <c r="Y33" s="74">
        <f>959-105</f>
        <v>854</v>
      </c>
      <c r="Z33" s="73">
        <f>782-105</f>
        <v>677</v>
      </c>
      <c r="AA33" s="74">
        <f>856-105-159</f>
        <v>592</v>
      </c>
      <c r="AB33" s="68">
        <f>860-105-159-12-10</f>
        <v>574</v>
      </c>
      <c r="AC33" s="68">
        <f>860-105-159-12-10-8.5</f>
        <v>565.5</v>
      </c>
      <c r="AD33" s="83">
        <f>AVERAGE(R33:AC33)</f>
        <v>797.45833333333337</v>
      </c>
      <c r="AE33" s="70"/>
      <c r="AF33" s="70"/>
      <c r="AG33" s="71"/>
      <c r="AH33" s="71"/>
      <c r="AI33" s="71"/>
      <c r="AJ33" s="2"/>
      <c r="AK33" s="2"/>
      <c r="AL33" s="2"/>
      <c r="AM33" s="2"/>
      <c r="AN33" s="2"/>
      <c r="AO33" s="2"/>
    </row>
    <row r="34" spans="2:61" ht="24" customHeight="1">
      <c r="B34" s="133" t="s">
        <v>81</v>
      </c>
      <c r="C34" s="131"/>
      <c r="D34" s="132"/>
      <c r="E34" s="7" t="s">
        <v>8</v>
      </c>
      <c r="F34" s="29">
        <v>122.63</v>
      </c>
      <c r="G34" s="29">
        <f>F34*0.99</f>
        <v>121.4037</v>
      </c>
      <c r="H34" s="29">
        <f>F34*0.98</f>
        <v>120.17739999999999</v>
      </c>
      <c r="I34" s="29">
        <f>F34*0.97</f>
        <v>118.9511</v>
      </c>
      <c r="J34" s="29">
        <v>116.5</v>
      </c>
      <c r="K34" s="29">
        <v>113.4</v>
      </c>
      <c r="L34" s="29">
        <v>113.4</v>
      </c>
      <c r="M34" s="29">
        <v>111.90000000000002</v>
      </c>
      <c r="N34" s="29">
        <v>104</v>
      </c>
      <c r="O34" s="51">
        <f t="shared" ref="O34" si="0">AVERAGE(C34:N34)</f>
        <v>115.81802222222223</v>
      </c>
      <c r="P34" s="80">
        <v>1219.7</v>
      </c>
      <c r="Q34" s="84">
        <v>1027.8499999999999</v>
      </c>
      <c r="R34" s="95">
        <v>1107</v>
      </c>
      <c r="S34" s="95">
        <v>1107</v>
      </c>
      <c r="T34" s="95">
        <v>1107</v>
      </c>
      <c r="U34" s="95">
        <v>1107</v>
      </c>
      <c r="V34" s="95">
        <v>1107</v>
      </c>
      <c r="W34" s="95">
        <v>1107</v>
      </c>
      <c r="X34" s="95">
        <v>1107</v>
      </c>
      <c r="Y34" s="95">
        <v>1107</v>
      </c>
      <c r="Z34" s="95">
        <v>1107</v>
      </c>
      <c r="AA34" s="95">
        <v>1107</v>
      </c>
      <c r="AB34" s="95">
        <v>1107</v>
      </c>
      <c r="AC34" s="95">
        <v>1107</v>
      </c>
      <c r="AD34" s="92">
        <f>AVERAGE(R34:AC34)</f>
        <v>1107</v>
      </c>
      <c r="AE34" s="69"/>
      <c r="AF34" s="69"/>
    </row>
    <row r="35" spans="2:61" ht="22.25" customHeight="1">
      <c r="B35" s="47"/>
      <c r="C35" s="43"/>
      <c r="D35" s="43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8"/>
      <c r="S35" s="4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51"/>
      <c r="AE35" s="69"/>
      <c r="AF35" s="69"/>
    </row>
    <row r="36" spans="2:61" ht="24" customHeight="1">
      <c r="B36" s="8"/>
      <c r="C36" s="8"/>
      <c r="D36" s="8"/>
      <c r="E36" s="8"/>
      <c r="F36" s="8"/>
      <c r="G36" s="17"/>
      <c r="H36" s="59"/>
      <c r="I36" s="17"/>
      <c r="J36" s="17"/>
      <c r="K36" s="17"/>
      <c r="L36" s="59" t="s">
        <v>41</v>
      </c>
      <c r="M36" s="17"/>
      <c r="N36" s="17"/>
      <c r="O36" s="17"/>
      <c r="P36" s="17"/>
      <c r="Q36" s="17"/>
      <c r="R36" s="57">
        <v>892.03164505999996</v>
      </c>
      <c r="S36" s="57">
        <v>1075.7349896799999</v>
      </c>
      <c r="T36" s="57">
        <v>1090.1105340500001</v>
      </c>
      <c r="U36" s="57">
        <v>936.63652672000001</v>
      </c>
      <c r="V36" s="57">
        <v>709.58333990999995</v>
      </c>
      <c r="W36" s="57">
        <v>1210</v>
      </c>
      <c r="X36" s="57">
        <v>1242.2254439599999</v>
      </c>
      <c r="Y36" s="57">
        <v>1327.45780347</v>
      </c>
      <c r="Z36" s="57">
        <v>1177.2053723500001</v>
      </c>
      <c r="AA36" s="57">
        <v>1251.7229772000001</v>
      </c>
      <c r="AB36" s="57">
        <v>1376.0226413</v>
      </c>
      <c r="AC36" s="57">
        <v>1377.0226413</v>
      </c>
      <c r="AD36" s="57"/>
      <c r="AE36" s="57"/>
      <c r="AF36" s="57"/>
      <c r="AG36" s="64"/>
      <c r="AH36" s="64"/>
    </row>
    <row r="37" spans="2:61" ht="24" customHeight="1">
      <c r="B37" s="8"/>
      <c r="C37" s="8"/>
      <c r="D37" s="8"/>
      <c r="E37" s="8"/>
      <c r="F37" s="8"/>
      <c r="G37" s="8"/>
      <c r="H37" s="59"/>
      <c r="I37" s="17"/>
      <c r="J37" s="17"/>
      <c r="K37" s="17"/>
      <c r="L37" s="59" t="s">
        <v>42</v>
      </c>
      <c r="M37" s="17"/>
      <c r="N37" s="17"/>
      <c r="O37" s="17"/>
      <c r="P37" s="17"/>
      <c r="Q37" s="17"/>
      <c r="R37" s="57">
        <v>590.917103</v>
      </c>
      <c r="S37" s="57">
        <v>701.24889800000005</v>
      </c>
      <c r="T37" s="57">
        <v>713.16249300000004</v>
      </c>
      <c r="U37" s="57">
        <v>626.15881200000001</v>
      </c>
      <c r="V37" s="57">
        <v>478.496218</v>
      </c>
      <c r="W37" s="57">
        <v>800</v>
      </c>
      <c r="X37" s="57">
        <v>853.75940300000002</v>
      </c>
      <c r="Y37" s="57">
        <v>893.32874600000002</v>
      </c>
      <c r="Z37" s="57">
        <v>808.41909399999997</v>
      </c>
      <c r="AA37" s="57">
        <v>845.10240599999997</v>
      </c>
      <c r="AB37" s="57">
        <v>947.28328499999998</v>
      </c>
      <c r="AC37" s="57">
        <v>948.28328499999998</v>
      </c>
      <c r="AD37" s="57"/>
      <c r="AE37" s="57"/>
      <c r="AF37" s="57"/>
      <c r="AG37" s="64"/>
      <c r="AH37" s="64"/>
    </row>
    <row r="38" spans="2:61" ht="24" customHeight="1">
      <c r="B38" s="8"/>
      <c r="C38" s="8"/>
      <c r="D38" s="8"/>
      <c r="E38" s="8"/>
      <c r="F38" s="8"/>
      <c r="G38" s="8"/>
      <c r="H38" s="59"/>
      <c r="I38" s="17"/>
      <c r="J38" s="17"/>
      <c r="K38" s="17"/>
      <c r="L38" s="59" t="s">
        <v>43</v>
      </c>
      <c r="M38" s="17"/>
      <c r="N38" s="17"/>
      <c r="O38" s="17"/>
      <c r="P38" s="17"/>
      <c r="Q38" s="17"/>
      <c r="R38" s="58">
        <f>R36-R37</f>
        <v>301.11454205999996</v>
      </c>
      <c r="S38" s="58">
        <f>S36-S37</f>
        <v>374.48609167999984</v>
      </c>
      <c r="T38" s="58">
        <f>T36-T37</f>
        <v>376.94804105000003</v>
      </c>
      <c r="U38" s="58">
        <f>U36-U37</f>
        <v>310.47771471999999</v>
      </c>
      <c r="V38" s="58">
        <f>V36-V37</f>
        <v>231.08712190999995</v>
      </c>
      <c r="W38" s="58">
        <v>409</v>
      </c>
      <c r="X38" s="58">
        <f t="shared" ref="X38:AC38" si="1">X36-X37</f>
        <v>388.46604095999987</v>
      </c>
      <c r="Y38" s="58">
        <f t="shared" si="1"/>
        <v>434.12905747000002</v>
      </c>
      <c r="Z38" s="58">
        <f t="shared" si="1"/>
        <v>368.78627835000009</v>
      </c>
      <c r="AA38" s="58">
        <f t="shared" si="1"/>
        <v>406.62057120000009</v>
      </c>
      <c r="AB38" s="58">
        <f t="shared" si="1"/>
        <v>428.73935630000005</v>
      </c>
      <c r="AC38" s="58">
        <f t="shared" si="1"/>
        <v>428.73935630000005</v>
      </c>
      <c r="AD38" s="58"/>
      <c r="AE38" s="58"/>
      <c r="AF38" s="58"/>
      <c r="AG38" s="64"/>
      <c r="AH38" s="64"/>
    </row>
    <row r="39" spans="2:61" ht="24" customHeight="1">
      <c r="B39" s="8"/>
      <c r="C39" s="8"/>
      <c r="D39" s="8"/>
      <c r="E39" s="8"/>
      <c r="F39" s="8"/>
      <c r="G39" s="8"/>
      <c r="H39" s="59"/>
      <c r="I39" s="17"/>
      <c r="J39" s="17"/>
      <c r="K39" s="17"/>
      <c r="L39" s="59" t="s">
        <v>44</v>
      </c>
      <c r="M39" s="17"/>
      <c r="N39" s="17"/>
      <c r="O39" s="17"/>
      <c r="P39" s="17"/>
      <c r="Q39" s="17"/>
      <c r="R39" s="58">
        <f>R38*2.77</f>
        <v>834.08728150619993</v>
      </c>
      <c r="S39" s="58">
        <f>S38*2.77</f>
        <v>1037.3264739535996</v>
      </c>
      <c r="T39" s="58">
        <f>T38*2.77</f>
        <v>1044.1460737085001</v>
      </c>
      <c r="U39" s="58">
        <f>U38*2.77</f>
        <v>860.02326977439998</v>
      </c>
      <c r="V39" s="58">
        <f>V38*2.77</f>
        <v>640.11132769069991</v>
      </c>
      <c r="W39" s="58">
        <v>1134</v>
      </c>
      <c r="X39" s="58">
        <f t="shared" ref="X39:AC39" si="2">X38*2.77</f>
        <v>1076.0509334591998</v>
      </c>
      <c r="Y39" s="58">
        <f t="shared" si="2"/>
        <v>1202.5374891919</v>
      </c>
      <c r="Z39" s="58">
        <f t="shared" si="2"/>
        <v>1021.5379910295003</v>
      </c>
      <c r="AA39" s="58">
        <f t="shared" si="2"/>
        <v>1126.3389822240003</v>
      </c>
      <c r="AB39" s="58">
        <f t="shared" si="2"/>
        <v>1187.6080169510001</v>
      </c>
      <c r="AC39" s="58">
        <f t="shared" si="2"/>
        <v>1187.6080169510001</v>
      </c>
      <c r="AD39" s="58"/>
      <c r="AE39" s="58"/>
      <c r="AF39" s="58"/>
      <c r="AG39" s="64"/>
      <c r="AH39" s="64"/>
    </row>
    <row r="40" spans="2:61" ht="20.149999999999999" customHeight="1"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5"/>
      <c r="AE40" s="65"/>
      <c r="AF40" s="65"/>
      <c r="AG40" s="64"/>
      <c r="AH40" s="64"/>
    </row>
    <row r="41" spans="2:61" ht="20.149999999999999" customHeight="1">
      <c r="Z41" s="15"/>
      <c r="AD41" s="34"/>
      <c r="AE41" s="34"/>
      <c r="AF41" s="34"/>
    </row>
    <row r="42" spans="2:61" ht="36.75" customHeight="1">
      <c r="E42" s="16"/>
      <c r="F42" s="8"/>
      <c r="AD42" s="34"/>
      <c r="AE42" s="34"/>
      <c r="AF42" s="34"/>
      <c r="AQ42" s="35"/>
      <c r="AR42" s="35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spans="2:61" ht="14">
      <c r="B43" s="36"/>
      <c r="C43" s="36"/>
      <c r="D43" s="60" t="s">
        <v>47</v>
      </c>
      <c r="E43" s="36"/>
      <c r="F43" s="36"/>
      <c r="G43" s="36"/>
      <c r="H43" s="36"/>
      <c r="I43" s="36"/>
      <c r="J43" s="36"/>
      <c r="K43" s="36"/>
      <c r="L43" s="36"/>
      <c r="M43" s="36"/>
      <c r="N43" s="60" t="s">
        <v>72</v>
      </c>
      <c r="O43" s="60"/>
      <c r="P43" s="60"/>
      <c r="Q43" s="60"/>
      <c r="R43" s="36"/>
      <c r="S43" s="36"/>
      <c r="AD43" s="34"/>
      <c r="AE43" s="34"/>
      <c r="AF43" s="34"/>
    </row>
    <row r="44" spans="2:61" ht="14">
      <c r="B44" s="36"/>
      <c r="C44" s="36"/>
      <c r="D44" s="60" t="s">
        <v>48</v>
      </c>
      <c r="E44" s="36"/>
      <c r="F44" s="36"/>
      <c r="G44" s="37" t="s">
        <v>28</v>
      </c>
      <c r="H44" s="36"/>
      <c r="I44" s="36">
        <v>2012</v>
      </c>
      <c r="J44" s="38">
        <f>F31</f>
        <v>122.63</v>
      </c>
      <c r="K44" s="36">
        <f>(J44-J52)/8</f>
        <v>1.5328749999999989</v>
      </c>
      <c r="L44" s="36"/>
      <c r="M44" s="36"/>
      <c r="N44" s="60" t="s">
        <v>73</v>
      </c>
      <c r="O44" s="60"/>
      <c r="P44" s="60"/>
      <c r="Q44" s="60"/>
      <c r="R44" s="36"/>
      <c r="S44" s="36"/>
      <c r="AD44" s="34"/>
      <c r="AE44" s="34"/>
      <c r="AF44" s="34"/>
    </row>
    <row r="45" spans="2:61" ht="14">
      <c r="B45" s="36"/>
      <c r="C45" s="36"/>
      <c r="D45" s="60" t="s">
        <v>49</v>
      </c>
      <c r="E45" s="36"/>
      <c r="F45" s="36"/>
      <c r="G45" s="36"/>
      <c r="H45" s="36"/>
      <c r="I45" s="36">
        <v>2013</v>
      </c>
      <c r="J45" s="38">
        <f>J44-K44</f>
        <v>121.09712499999999</v>
      </c>
      <c r="K45" s="36">
        <f t="shared" ref="K45:K52" si="3">K44</f>
        <v>1.5328749999999989</v>
      </c>
      <c r="L45" s="36"/>
      <c r="M45" s="36"/>
      <c r="N45" s="60" t="s">
        <v>74</v>
      </c>
      <c r="O45" s="60"/>
      <c r="P45" s="60"/>
      <c r="Q45" s="60"/>
      <c r="R45" s="36"/>
      <c r="S45" s="36"/>
      <c r="AD45" s="34"/>
      <c r="AE45" s="34"/>
      <c r="AF45" s="34"/>
    </row>
    <row r="46" spans="2:61" ht="14">
      <c r="B46" s="36"/>
      <c r="C46" s="36"/>
      <c r="D46" s="60"/>
      <c r="E46" s="36"/>
      <c r="F46" s="36"/>
      <c r="G46" s="36"/>
      <c r="H46" s="36"/>
      <c r="I46" s="36">
        <v>2014</v>
      </c>
      <c r="J46" s="38">
        <f t="shared" ref="J46:J51" si="4">J45-K45</f>
        <v>119.56424999999999</v>
      </c>
      <c r="K46" s="36">
        <f t="shared" si="3"/>
        <v>1.5328749999999989</v>
      </c>
      <c r="L46" s="36"/>
      <c r="M46" s="36"/>
      <c r="N46" s="36"/>
      <c r="O46" s="36"/>
      <c r="P46" s="36"/>
      <c r="Q46" s="36"/>
      <c r="R46" s="36"/>
      <c r="S46" s="36"/>
      <c r="AD46" s="34"/>
      <c r="AE46" s="34"/>
      <c r="AF46" s="34"/>
    </row>
    <row r="47" spans="2:61" ht="14">
      <c r="B47" s="36"/>
      <c r="C47" s="36"/>
      <c r="D47" s="60" t="s">
        <v>50</v>
      </c>
      <c r="E47" s="36"/>
      <c r="F47" s="36"/>
      <c r="G47" s="36"/>
      <c r="H47" s="36"/>
      <c r="I47" s="36">
        <v>2015</v>
      </c>
      <c r="J47" s="38">
        <f t="shared" si="4"/>
        <v>118.03137499999998</v>
      </c>
      <c r="K47" s="36">
        <f t="shared" si="3"/>
        <v>1.5328749999999989</v>
      </c>
      <c r="L47" s="36"/>
      <c r="M47" s="36"/>
      <c r="N47" s="36"/>
      <c r="O47" s="36"/>
      <c r="P47" s="36"/>
      <c r="Q47" s="36"/>
      <c r="R47" s="36"/>
      <c r="S47" s="36"/>
      <c r="AD47" s="34"/>
      <c r="AE47" s="34"/>
      <c r="AF47" s="34"/>
    </row>
    <row r="48" spans="2:61" ht="14">
      <c r="B48" s="36"/>
      <c r="C48" s="36"/>
      <c r="D48" s="60" t="s">
        <v>51</v>
      </c>
      <c r="E48" s="36"/>
      <c r="F48" s="36"/>
      <c r="G48" s="36"/>
      <c r="H48" s="36"/>
      <c r="I48" s="36">
        <v>2016</v>
      </c>
      <c r="J48" s="38">
        <f t="shared" si="4"/>
        <v>116.49849999999998</v>
      </c>
      <c r="K48" s="36">
        <f t="shared" si="3"/>
        <v>1.5328749999999989</v>
      </c>
      <c r="L48" s="36"/>
      <c r="M48" s="36"/>
      <c r="N48" s="36"/>
      <c r="O48" s="36"/>
      <c r="P48" s="36"/>
      <c r="Q48" s="36"/>
      <c r="R48" s="36"/>
      <c r="S48" s="36"/>
      <c r="AD48" s="34"/>
      <c r="AE48" s="34"/>
      <c r="AF48" s="34"/>
    </row>
    <row r="49" spans="2:32" ht="14">
      <c r="B49" s="36"/>
      <c r="C49" s="36"/>
      <c r="D49" s="60" t="s">
        <v>52</v>
      </c>
      <c r="E49" s="36"/>
      <c r="F49" s="36"/>
      <c r="G49" s="36"/>
      <c r="H49" s="36"/>
      <c r="I49" s="36">
        <v>2017</v>
      </c>
      <c r="J49" s="38">
        <f t="shared" si="4"/>
        <v>114.96562499999997</v>
      </c>
      <c r="K49" s="36">
        <f t="shared" si="3"/>
        <v>1.5328749999999989</v>
      </c>
      <c r="L49" s="36"/>
      <c r="M49" s="36"/>
      <c r="N49" s="36"/>
      <c r="O49" s="36"/>
      <c r="P49" s="36"/>
      <c r="Q49" s="36"/>
      <c r="R49" s="36"/>
      <c r="S49" s="36"/>
      <c r="AD49" s="34"/>
      <c r="AE49" s="34"/>
      <c r="AF49" s="34"/>
    </row>
    <row r="50" spans="2:32">
      <c r="B50" s="36"/>
      <c r="C50" s="36"/>
      <c r="D50" s="36"/>
      <c r="E50" s="36"/>
      <c r="F50" s="36"/>
      <c r="G50" s="36"/>
      <c r="H50" s="36"/>
      <c r="I50" s="36">
        <v>2018</v>
      </c>
      <c r="J50" s="38">
        <f t="shared" si="4"/>
        <v>113.43274999999997</v>
      </c>
      <c r="K50" s="36">
        <f t="shared" si="3"/>
        <v>1.5328749999999989</v>
      </c>
      <c r="L50" s="36"/>
      <c r="M50" s="36"/>
      <c r="N50" s="36"/>
      <c r="O50" s="36"/>
      <c r="P50" s="36"/>
      <c r="Q50" s="36"/>
      <c r="R50" s="36"/>
      <c r="S50" s="36"/>
      <c r="AD50" s="34"/>
      <c r="AE50" s="34"/>
      <c r="AF50" s="34"/>
    </row>
    <row r="51" spans="2:32" ht="14">
      <c r="B51" s="36"/>
      <c r="C51" s="36"/>
      <c r="D51" s="60" t="s">
        <v>54</v>
      </c>
      <c r="E51" s="36"/>
      <c r="F51" s="36"/>
      <c r="G51" s="36"/>
      <c r="H51" s="36"/>
      <c r="I51" s="36">
        <v>2019</v>
      </c>
      <c r="J51" s="38">
        <f t="shared" si="4"/>
        <v>111.89987499999997</v>
      </c>
      <c r="K51" s="36">
        <f t="shared" si="3"/>
        <v>1.5328749999999989</v>
      </c>
      <c r="L51" s="25">
        <v>2908</v>
      </c>
      <c r="M51" s="36"/>
      <c r="N51" s="36"/>
      <c r="O51" s="36"/>
      <c r="P51" s="36"/>
      <c r="Q51" s="36"/>
      <c r="R51" s="36"/>
      <c r="S51" s="36"/>
      <c r="AD51" s="34"/>
      <c r="AE51" s="34"/>
      <c r="AF51" s="34"/>
    </row>
    <row r="52" spans="2:32" ht="14">
      <c r="B52" s="36"/>
      <c r="C52" s="36"/>
      <c r="D52" s="60" t="s">
        <v>55</v>
      </c>
      <c r="E52" s="36"/>
      <c r="F52" s="36"/>
      <c r="G52" s="36"/>
      <c r="H52" s="36"/>
      <c r="I52" s="36">
        <v>2020</v>
      </c>
      <c r="J52" s="36">
        <f>J44*0.9</f>
        <v>110.367</v>
      </c>
      <c r="K52" s="36">
        <f t="shared" si="3"/>
        <v>1.5328749999999989</v>
      </c>
      <c r="L52" s="36"/>
      <c r="M52" s="36"/>
      <c r="N52" s="36"/>
      <c r="O52" s="36"/>
      <c r="P52" s="36"/>
      <c r="Q52" s="36"/>
      <c r="R52" s="36"/>
      <c r="S52" s="36"/>
      <c r="AD52" s="34"/>
      <c r="AE52" s="34"/>
      <c r="AF52" s="34"/>
    </row>
    <row r="53" spans="2:32" ht="14">
      <c r="B53" s="36"/>
      <c r="C53" s="36"/>
      <c r="D53" s="60" t="s">
        <v>56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AD53" s="34"/>
      <c r="AE53" s="34"/>
      <c r="AF53" s="34"/>
    </row>
    <row r="54" spans="2:32" ht="14.5">
      <c r="B54" s="36"/>
      <c r="C54" s="36"/>
      <c r="D54" s="60"/>
      <c r="E54" s="36"/>
      <c r="F54" s="36"/>
      <c r="G54" s="36"/>
      <c r="H54" s="36"/>
      <c r="I54" s="36"/>
      <c r="J54" s="36"/>
      <c r="K54" s="36"/>
      <c r="L54" s="61">
        <v>19.52</v>
      </c>
      <c r="M54" s="36"/>
      <c r="N54" s="36"/>
      <c r="O54" s="36"/>
      <c r="P54" s="36"/>
      <c r="Q54" s="36"/>
      <c r="R54" s="36"/>
      <c r="S54" s="36"/>
      <c r="AD54" s="34"/>
      <c r="AE54" s="34"/>
      <c r="AF54" s="34"/>
    </row>
    <row r="55" spans="2:32" ht="14.5">
      <c r="B55" s="36" t="s">
        <v>22</v>
      </c>
      <c r="C55" s="39" t="s">
        <v>16</v>
      </c>
      <c r="D55" s="60" t="s">
        <v>57</v>
      </c>
      <c r="E55" s="36"/>
      <c r="F55" s="36"/>
      <c r="G55" s="36"/>
      <c r="H55" s="36"/>
      <c r="I55" s="36"/>
      <c r="J55" s="36"/>
      <c r="K55" s="36"/>
      <c r="L55" s="61">
        <v>5.64</v>
      </c>
      <c r="M55" s="36"/>
      <c r="N55" s="36"/>
      <c r="O55" s="36"/>
      <c r="P55" s="36"/>
      <c r="Q55" s="36"/>
      <c r="R55" s="36"/>
      <c r="S55" s="36"/>
      <c r="AD55" s="34"/>
      <c r="AE55" s="34"/>
      <c r="AF55" s="34"/>
    </row>
    <row r="56" spans="2:32" ht="14.5">
      <c r="B56" s="36"/>
      <c r="C56" s="39" t="s">
        <v>17</v>
      </c>
      <c r="D56" s="60" t="s">
        <v>58</v>
      </c>
      <c r="E56" s="36"/>
      <c r="F56" s="36"/>
      <c r="G56" s="36"/>
      <c r="H56" s="36"/>
      <c r="I56" s="36"/>
      <c r="J56" s="36"/>
      <c r="K56" s="36"/>
      <c r="L56" s="61">
        <v>51</v>
      </c>
      <c r="M56" s="36"/>
      <c r="N56" s="36"/>
      <c r="O56" s="36"/>
      <c r="P56" s="36"/>
      <c r="Q56" s="36"/>
      <c r="R56" s="36"/>
      <c r="S56" s="36"/>
      <c r="AD56" s="34"/>
      <c r="AE56" s="34"/>
      <c r="AF56" s="34"/>
    </row>
    <row r="57" spans="2:32" ht="14">
      <c r="B57" s="36"/>
      <c r="C57" s="39" t="s">
        <v>18</v>
      </c>
      <c r="D57" s="60" t="s">
        <v>59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</row>
    <row r="58" spans="2:32" ht="14">
      <c r="B58" s="36"/>
      <c r="C58" s="39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</row>
    <row r="59" spans="2:32" ht="14">
      <c r="B59" s="36"/>
      <c r="C59" s="39"/>
      <c r="D59" s="60" t="s">
        <v>60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</row>
    <row r="60" spans="2:32" ht="14">
      <c r="B60" s="36" t="s">
        <v>23</v>
      </c>
      <c r="C60" s="39" t="s">
        <v>19</v>
      </c>
      <c r="D60" s="60" t="s">
        <v>61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</row>
    <row r="61" spans="2:32" ht="14">
      <c r="B61" s="36"/>
      <c r="C61" s="39" t="s">
        <v>20</v>
      </c>
      <c r="D61" s="60" t="s">
        <v>62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</row>
    <row r="62" spans="2:32" ht="14">
      <c r="B62" s="36"/>
      <c r="C62" s="39" t="s">
        <v>21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</row>
    <row r="63" spans="2:32" ht="14">
      <c r="B63" s="36"/>
      <c r="C63" s="36"/>
      <c r="D63" s="60" t="s">
        <v>63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</row>
    <row r="64" spans="2:32" ht="14">
      <c r="B64" s="36" t="s">
        <v>24</v>
      </c>
      <c r="C64" s="39" t="s">
        <v>29</v>
      </c>
      <c r="D64" s="60" t="s">
        <v>64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</row>
    <row r="65" spans="2:19" ht="14">
      <c r="B65" s="36"/>
      <c r="C65" s="39" t="s">
        <v>30</v>
      </c>
      <c r="D65" s="60" t="s">
        <v>65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</row>
    <row r="66" spans="2:19" ht="14">
      <c r="B66" s="36"/>
      <c r="C66" s="39" t="s">
        <v>31</v>
      </c>
      <c r="D66" s="60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</row>
    <row r="67" spans="2:19" ht="14">
      <c r="B67" s="36"/>
      <c r="C67" s="39"/>
      <c r="D67" s="60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</row>
    <row r="68" spans="2:19" ht="14">
      <c r="B68" s="36" t="s">
        <v>25</v>
      </c>
      <c r="C68" s="39" t="s">
        <v>32</v>
      </c>
      <c r="D68" s="60" t="s">
        <v>66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</row>
    <row r="69" spans="2:19" ht="14">
      <c r="B69" s="36"/>
      <c r="C69" s="39" t="s">
        <v>33</v>
      </c>
      <c r="D69" s="60" t="s">
        <v>67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</row>
    <row r="70" spans="2:19" ht="14">
      <c r="B70" s="36"/>
      <c r="C70" s="39" t="s">
        <v>34</v>
      </c>
      <c r="D70" s="60" t="s">
        <v>68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</row>
    <row r="71" spans="2:19" ht="14">
      <c r="B71" s="36"/>
      <c r="C71" s="36"/>
      <c r="D71" s="60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</row>
    <row r="72" spans="2:19" ht="14">
      <c r="B72" s="36" t="s">
        <v>6</v>
      </c>
      <c r="C72" s="39" t="s">
        <v>35</v>
      </c>
      <c r="D72" s="60" t="s">
        <v>69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</row>
    <row r="73" spans="2:19" ht="14">
      <c r="B73" s="36"/>
      <c r="C73" s="39" t="s">
        <v>36</v>
      </c>
      <c r="D73" s="60" t="s">
        <v>70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</row>
    <row r="74" spans="2:19" ht="14">
      <c r="B74" s="36"/>
      <c r="C74" s="39" t="s">
        <v>37</v>
      </c>
      <c r="D74" s="60" t="s">
        <v>71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</row>
    <row r="75" spans="2:19" ht="14">
      <c r="B75" s="36"/>
      <c r="C75" s="39"/>
      <c r="D75" s="60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</row>
    <row r="76" spans="2:19" ht="14">
      <c r="B76" s="39" t="s">
        <v>38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</row>
    <row r="77" spans="2:19" ht="14">
      <c r="B77" s="39" t="s">
        <v>39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</row>
    <row r="78" spans="2:19" ht="14">
      <c r="B78" s="39" t="s">
        <v>40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</row>
    <row r="79" spans="2:19" ht="14">
      <c r="B79" s="39"/>
      <c r="C79" s="36"/>
      <c r="D79" s="60" t="s">
        <v>75</v>
      </c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</row>
    <row r="80" spans="2:19" ht="14">
      <c r="B80" s="36"/>
      <c r="C80" s="36"/>
      <c r="D80" s="60" t="s">
        <v>76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</row>
    <row r="81" spans="2:19" ht="14">
      <c r="B81" s="36"/>
      <c r="C81" s="36"/>
      <c r="D81" s="60" t="s">
        <v>77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</row>
    <row r="82" spans="2:19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</row>
    <row r="83" spans="2:19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</row>
    <row r="84" spans="2:19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</row>
    <row r="85" spans="2:19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</row>
  </sheetData>
  <mergeCells count="8">
    <mergeCell ref="B25:D25"/>
    <mergeCell ref="B31:D31"/>
    <mergeCell ref="B34:D34"/>
    <mergeCell ref="B1:L1"/>
    <mergeCell ref="X4:AC4"/>
    <mergeCell ref="N13:S13"/>
    <mergeCell ref="B24:E24"/>
    <mergeCell ref="L24:M24"/>
  </mergeCells>
  <pageMargins left="0.31496062992126" right="0.31496062992126" top="0" bottom="0" header="0.31496062992126" footer="0.31496062992126"/>
  <pageSetup paperSize="9" scale="1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25" zoomScaleNormal="25" workbookViewId="0">
      <selection activeCell="AF49" sqref="AF49"/>
    </sheetView>
  </sheetViews>
  <sheetFormatPr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JATH2024Report co2 normal m (2</vt:lpstr>
      <vt:lpstr>Sheet1</vt:lpstr>
      <vt:lpstr>'JATH2024Report co2 normal m (2'!Print_Area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2024-10-31T07:54:44Z</dcterms:modified>
</cp:coreProperties>
</file>