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omasTech\Project\Asian Stanley\ProcessControl_System\"/>
    </mc:Choice>
  </mc:AlternateContent>
  <xr:revisionPtr revIDLastSave="0" documentId="13_ncr:1_{A24AF8F6-E818-4F24-BE9E-DE62B2DA729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1 NG" sheetId="3" state="hidden" r:id="rId1"/>
    <sheet name="1" sheetId="2" r:id="rId2"/>
    <sheet name="2" sheetId="1" r:id="rId3"/>
    <sheet name="4  NG" sheetId="4" state="hidden" r:id="rId4"/>
    <sheet name="3 (NEW 4)" sheetId="5" r:id="rId5"/>
    <sheet name="Master 1" sheetId="6" r:id="rId6"/>
    <sheet name="Master 2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W11" i="5"/>
  <c r="X10" i="5"/>
  <c r="D6" i="1"/>
  <c r="G10" i="1"/>
  <c r="E6" i="1"/>
  <c r="F6" i="1"/>
  <c r="G6" i="1"/>
  <c r="H6" i="1"/>
  <c r="I6" i="1"/>
  <c r="J14" i="1"/>
  <c r="AI33" i="1"/>
  <c r="AI5" i="1"/>
  <c r="AI6" i="1" s="1"/>
  <c r="AI10" i="1"/>
  <c r="AI8" i="1"/>
  <c r="AI9" i="1"/>
  <c r="AI12" i="1"/>
  <c r="AI13" i="1"/>
  <c r="AI16" i="1"/>
  <c r="AI17" i="1"/>
  <c r="AI18" i="1" s="1"/>
  <c r="AI20" i="1"/>
  <c r="AI21" i="1"/>
  <c r="AI22" i="1" s="1"/>
  <c r="AI24" i="1"/>
  <c r="AI26" i="1" s="1"/>
  <c r="AI25" i="1"/>
  <c r="AI28" i="1"/>
  <c r="AI29" i="1"/>
  <c r="AI30" i="1" s="1"/>
  <c r="AI32" i="1"/>
  <c r="AI34" i="1"/>
  <c r="AI4" i="1"/>
  <c r="E10" i="1"/>
  <c r="F10" i="1"/>
  <c r="H10" i="1"/>
  <c r="I10" i="1"/>
  <c r="AI3" i="1"/>
  <c r="Y29" i="2"/>
  <c r="Y27" i="2"/>
  <c r="Y25" i="2"/>
  <c r="Y13" i="2"/>
  <c r="Y11" i="2"/>
  <c r="AI14" i="1" l="1"/>
  <c r="G41" i="2"/>
  <c r="G42" i="2" s="1"/>
  <c r="H41" i="2"/>
  <c r="I41" i="2"/>
  <c r="K41" i="2"/>
  <c r="L41" i="2"/>
  <c r="M41" i="2"/>
  <c r="N41" i="2"/>
  <c r="N42" i="2" s="1"/>
  <c r="O41" i="2"/>
  <c r="P41" i="2"/>
  <c r="P42" i="2" s="1"/>
  <c r="Q41" i="2"/>
  <c r="R41" i="2"/>
  <c r="S41" i="2"/>
  <c r="S42" i="2" s="1"/>
  <c r="E41" i="2"/>
  <c r="E42" i="2" s="1"/>
  <c r="J33" i="2"/>
  <c r="J41" i="2" s="1"/>
  <c r="J42" i="2" s="1"/>
  <c r="V41" i="2"/>
  <c r="F14" i="2"/>
  <c r="H14" i="2"/>
  <c r="I14" i="2"/>
  <c r="K14" i="2"/>
  <c r="L14" i="2"/>
  <c r="L43" i="2" s="1"/>
  <c r="M14" i="2"/>
  <c r="N14" i="2"/>
  <c r="O14" i="2"/>
  <c r="P14" i="2"/>
  <c r="Q14" i="2"/>
  <c r="R14" i="2"/>
  <c r="S14" i="2"/>
  <c r="F12" i="2"/>
  <c r="F36" i="2" s="1"/>
  <c r="G12" i="2"/>
  <c r="G36" i="2" s="1"/>
  <c r="H12" i="2"/>
  <c r="H36" i="2" s="1"/>
  <c r="I12" i="2"/>
  <c r="I36" i="2" s="1"/>
  <c r="J12" i="2"/>
  <c r="J36" i="2" s="1"/>
  <c r="K12" i="2"/>
  <c r="K36" i="2" s="1"/>
  <c r="L12" i="2"/>
  <c r="L36" i="2" s="1"/>
  <c r="M12" i="2"/>
  <c r="N12" i="2"/>
  <c r="N36" i="2" s="1"/>
  <c r="O12" i="2"/>
  <c r="O36" i="2" s="1"/>
  <c r="P12" i="2"/>
  <c r="P36" i="2" s="1"/>
  <c r="Q12" i="2"/>
  <c r="Q36" i="2" s="1"/>
  <c r="R12" i="2"/>
  <c r="R36" i="2" s="1"/>
  <c r="S12" i="2"/>
  <c r="S36" i="2" s="1"/>
  <c r="T12" i="2"/>
  <c r="T36" i="2" s="1"/>
  <c r="U12" i="2"/>
  <c r="U36" i="2" s="1"/>
  <c r="V12" i="2"/>
  <c r="V36" i="2" s="1"/>
  <c r="F10" i="2"/>
  <c r="F34" i="2" s="1"/>
  <c r="G10" i="2"/>
  <c r="G34" i="2" s="1"/>
  <c r="H10" i="2"/>
  <c r="H34" i="2" s="1"/>
  <c r="I10" i="2"/>
  <c r="I34" i="2" s="1"/>
  <c r="J10" i="2"/>
  <c r="K10" i="2"/>
  <c r="K34" i="2" s="1"/>
  <c r="L10" i="2"/>
  <c r="L34" i="2" s="1"/>
  <c r="M10" i="2"/>
  <c r="N10" i="2"/>
  <c r="N34" i="2" s="1"/>
  <c r="O10" i="2"/>
  <c r="O34" i="2" s="1"/>
  <c r="P10" i="2"/>
  <c r="P34" i="2" s="1"/>
  <c r="Q10" i="2"/>
  <c r="Q34" i="2" s="1"/>
  <c r="R10" i="2"/>
  <c r="R34" i="2" s="1"/>
  <c r="S10" i="2"/>
  <c r="S34" i="2" s="1"/>
  <c r="T10" i="2"/>
  <c r="T34" i="2" s="1"/>
  <c r="U10" i="2"/>
  <c r="V10" i="2"/>
  <c r="Y28" i="2" s="1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E12" i="2"/>
  <c r="E10" i="2"/>
  <c r="E34" i="2" s="1"/>
  <c r="E7" i="2"/>
  <c r="X14" i="5"/>
  <c r="X12" i="5"/>
  <c r="M34" i="2" l="1"/>
  <c r="Y14" i="2"/>
  <c r="M36" i="2"/>
  <c r="Y15" i="2"/>
  <c r="M43" i="2"/>
  <c r="M44" i="2" s="1"/>
  <c r="L44" i="2"/>
  <c r="Q43" i="2"/>
  <c r="Q44" i="2" s="1"/>
  <c r="H43" i="2"/>
  <c r="H44" i="2" s="1"/>
  <c r="P43" i="2"/>
  <c r="P44" i="2" s="1"/>
  <c r="E16" i="2"/>
  <c r="F43" i="2"/>
  <c r="F44" i="2" s="1"/>
  <c r="O43" i="2"/>
  <c r="O44" i="2" s="1"/>
  <c r="K42" i="2"/>
  <c r="S43" i="2"/>
  <c r="S44" i="2" s="1"/>
  <c r="R43" i="2"/>
  <c r="R44" i="2" s="1"/>
  <c r="I43" i="2"/>
  <c r="I44" i="2" s="1"/>
  <c r="K43" i="2"/>
  <c r="K44" i="2" s="1"/>
  <c r="O42" i="2"/>
  <c r="F42" i="2"/>
  <c r="N43" i="2"/>
  <c r="N44" i="2" s="1"/>
  <c r="V34" i="2"/>
  <c r="U34" i="2"/>
  <c r="L42" i="2"/>
  <c r="J34" i="2"/>
  <c r="Q42" i="2"/>
  <c r="V42" i="2"/>
  <c r="U41" i="2"/>
  <c r="U42" i="2" s="1"/>
  <c r="E36" i="2"/>
  <c r="H42" i="2"/>
  <c r="I42" i="2"/>
  <c r="T41" i="2"/>
  <c r="T42" i="2" s="1"/>
  <c r="R42" i="2"/>
  <c r="M42" i="2"/>
  <c r="E17" i="2"/>
  <c r="J7" i="1"/>
  <c r="J11" i="1" s="1"/>
  <c r="J15" i="1" s="1"/>
  <c r="J19" i="1" s="1"/>
  <c r="J23" i="1" s="1"/>
  <c r="J27" i="1" s="1"/>
  <c r="J31" i="1" s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E11" i="1" s="1"/>
  <c r="F7" i="1"/>
  <c r="F11" i="1" s="1"/>
  <c r="G7" i="1"/>
  <c r="G11" i="1" s="1"/>
  <c r="H7" i="1"/>
  <c r="H11" i="1" s="1"/>
  <c r="I7" i="1"/>
  <c r="I11" i="1" s="1"/>
  <c r="K7" i="1"/>
  <c r="K11" i="1" s="1"/>
  <c r="K15" i="1" s="1"/>
  <c r="K19" i="1" s="1"/>
  <c r="K23" i="1" s="1"/>
  <c r="K27" i="1" s="1"/>
  <c r="K31" i="1" s="1"/>
  <c r="L7" i="1"/>
  <c r="L11" i="1" s="1"/>
  <c r="L15" i="1" s="1"/>
  <c r="L19" i="1" s="1"/>
  <c r="L23" i="1" s="1"/>
  <c r="L27" i="1" s="1"/>
  <c r="L31" i="1" s="1"/>
  <c r="M7" i="1"/>
  <c r="M11" i="1" s="1"/>
  <c r="M15" i="1" s="1"/>
  <c r="M19" i="1" s="1"/>
  <c r="M23" i="1" s="1"/>
  <c r="M27" i="1" s="1"/>
  <c r="M31" i="1" s="1"/>
  <c r="N7" i="1"/>
  <c r="N11" i="1" s="1"/>
  <c r="N15" i="1" s="1"/>
  <c r="N19" i="1" s="1"/>
  <c r="N23" i="1" s="1"/>
  <c r="N27" i="1" s="1"/>
  <c r="N31" i="1" s="1"/>
  <c r="O7" i="1"/>
  <c r="O11" i="1" s="1"/>
  <c r="O15" i="1" s="1"/>
  <c r="O19" i="1" s="1"/>
  <c r="O23" i="1" s="1"/>
  <c r="O27" i="1" s="1"/>
  <c r="O31" i="1" s="1"/>
  <c r="P7" i="1"/>
  <c r="P11" i="1" s="1"/>
  <c r="P15" i="1" s="1"/>
  <c r="P19" i="1" s="1"/>
  <c r="P23" i="1" s="1"/>
  <c r="P27" i="1" s="1"/>
  <c r="P31" i="1" s="1"/>
  <c r="Q7" i="1"/>
  <c r="Q11" i="1" s="1"/>
  <c r="Q15" i="1" s="1"/>
  <c r="Q19" i="1" s="1"/>
  <c r="Q23" i="1" s="1"/>
  <c r="Q27" i="1" s="1"/>
  <c r="Q31" i="1" s="1"/>
  <c r="R7" i="1"/>
  <c r="R11" i="1" s="1"/>
  <c r="R15" i="1" s="1"/>
  <c r="R19" i="1" s="1"/>
  <c r="R23" i="1" s="1"/>
  <c r="R27" i="1" s="1"/>
  <c r="R31" i="1" s="1"/>
  <c r="S7" i="1"/>
  <c r="S11" i="1" s="1"/>
  <c r="S15" i="1" s="1"/>
  <c r="S19" i="1" s="1"/>
  <c r="S23" i="1" s="1"/>
  <c r="S27" i="1" s="1"/>
  <c r="S31" i="1" s="1"/>
  <c r="T7" i="1"/>
  <c r="T11" i="1" s="1"/>
  <c r="T15" i="1" s="1"/>
  <c r="T19" i="1" s="1"/>
  <c r="T23" i="1" s="1"/>
  <c r="T27" i="1" s="1"/>
  <c r="T31" i="1" s="1"/>
  <c r="U7" i="1"/>
  <c r="U11" i="1" s="1"/>
  <c r="U15" i="1" s="1"/>
  <c r="U19" i="1" s="1"/>
  <c r="U23" i="1" s="1"/>
  <c r="U27" i="1" s="1"/>
  <c r="U31" i="1" s="1"/>
  <c r="V7" i="1"/>
  <c r="V11" i="1" s="1"/>
  <c r="V15" i="1" s="1"/>
  <c r="V19" i="1" s="1"/>
  <c r="V23" i="1" s="1"/>
  <c r="V27" i="1" s="1"/>
  <c r="V31" i="1" s="1"/>
  <c r="W7" i="1"/>
  <c r="W11" i="1" s="1"/>
  <c r="W15" i="1" s="1"/>
  <c r="W19" i="1" s="1"/>
  <c r="W23" i="1" s="1"/>
  <c r="W27" i="1" s="1"/>
  <c r="W31" i="1" s="1"/>
  <c r="X7" i="1"/>
  <c r="X11" i="1" s="1"/>
  <c r="X15" i="1" s="1"/>
  <c r="X19" i="1" s="1"/>
  <c r="X23" i="1" s="1"/>
  <c r="X27" i="1" s="1"/>
  <c r="X31" i="1" s="1"/>
  <c r="Y7" i="1"/>
  <c r="Y11" i="1" s="1"/>
  <c r="Y15" i="1" s="1"/>
  <c r="Y19" i="1" s="1"/>
  <c r="Y23" i="1" s="1"/>
  <c r="Y27" i="1" s="1"/>
  <c r="Y31" i="1" s="1"/>
  <c r="Z7" i="1"/>
  <c r="Z11" i="1" s="1"/>
  <c r="Z15" i="1" s="1"/>
  <c r="Z19" i="1" s="1"/>
  <c r="Z23" i="1" s="1"/>
  <c r="Z27" i="1" s="1"/>
  <c r="Z31" i="1" s="1"/>
  <c r="AA7" i="1"/>
  <c r="AA11" i="1" s="1"/>
  <c r="AA15" i="1" s="1"/>
  <c r="AA19" i="1" s="1"/>
  <c r="AA23" i="1" s="1"/>
  <c r="AA27" i="1" s="1"/>
  <c r="AA31" i="1" s="1"/>
  <c r="AB7" i="1"/>
  <c r="AB11" i="1" s="1"/>
  <c r="AB15" i="1" s="1"/>
  <c r="AB19" i="1" s="1"/>
  <c r="AB23" i="1" s="1"/>
  <c r="AB27" i="1" s="1"/>
  <c r="AB31" i="1" s="1"/>
  <c r="AC7" i="1"/>
  <c r="AC11" i="1" s="1"/>
  <c r="AC15" i="1" s="1"/>
  <c r="AC19" i="1" s="1"/>
  <c r="AC23" i="1" s="1"/>
  <c r="AC27" i="1" s="1"/>
  <c r="AC31" i="1" s="1"/>
  <c r="AD7" i="1"/>
  <c r="AD11" i="1" s="1"/>
  <c r="AD15" i="1" s="1"/>
  <c r="AD19" i="1" s="1"/>
  <c r="AD23" i="1" s="1"/>
  <c r="AD27" i="1" s="1"/>
  <c r="AD31" i="1" s="1"/>
  <c r="AE7" i="1"/>
  <c r="AE11" i="1" s="1"/>
  <c r="AE15" i="1" s="1"/>
  <c r="AE19" i="1" s="1"/>
  <c r="AE23" i="1" s="1"/>
  <c r="AE27" i="1" s="1"/>
  <c r="AE31" i="1" s="1"/>
  <c r="AF7" i="1"/>
  <c r="AF11" i="1" s="1"/>
  <c r="AF15" i="1" s="1"/>
  <c r="AF19" i="1" s="1"/>
  <c r="AF23" i="1" s="1"/>
  <c r="AF27" i="1" s="1"/>
  <c r="AF31" i="1" s="1"/>
  <c r="AG7" i="1"/>
  <c r="AG11" i="1" s="1"/>
  <c r="AG15" i="1" s="1"/>
  <c r="AG19" i="1" s="1"/>
  <c r="AG23" i="1" s="1"/>
  <c r="AG27" i="1" s="1"/>
  <c r="AG31" i="1" s="1"/>
  <c r="AH7" i="1"/>
  <c r="AH11" i="1" s="1"/>
  <c r="AH15" i="1" s="1"/>
  <c r="AH19" i="1" s="1"/>
  <c r="AH23" i="1" s="1"/>
  <c r="AH27" i="1" s="1"/>
  <c r="AH31" i="1" s="1"/>
  <c r="D7" i="1"/>
  <c r="D11" i="1" s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L17" i="2"/>
  <c r="D15" i="1" l="1"/>
  <c r="AI11" i="1"/>
  <c r="D14" i="1"/>
  <c r="G15" i="1"/>
  <c r="G14" i="1"/>
  <c r="F15" i="1"/>
  <c r="F14" i="1"/>
  <c r="I15" i="1"/>
  <c r="I14" i="1"/>
  <c r="E15" i="1"/>
  <c r="E14" i="1"/>
  <c r="H15" i="1"/>
  <c r="H14" i="1"/>
  <c r="AI7" i="1"/>
  <c r="D10" i="1"/>
  <c r="J18" i="1"/>
  <c r="J22" i="1"/>
  <c r="P17" i="2"/>
  <c r="V14" i="2"/>
  <c r="V43" i="2" s="1"/>
  <c r="V44" i="2" s="1"/>
  <c r="U14" i="2"/>
  <c r="U43" i="2" s="1"/>
  <c r="U44" i="2" s="1"/>
  <c r="T14" i="2"/>
  <c r="T43" i="2" s="1"/>
  <c r="T44" i="2" s="1"/>
  <c r="Q17" i="2"/>
  <c r="R17" i="2"/>
  <c r="S17" i="2"/>
  <c r="T17" i="2"/>
  <c r="U17" i="2"/>
  <c r="V17" i="2"/>
  <c r="F17" i="2"/>
  <c r="G17" i="2"/>
  <c r="H17" i="2"/>
  <c r="I17" i="2"/>
  <c r="J17" i="2"/>
  <c r="K17" i="2"/>
  <c r="M17" i="2"/>
  <c r="N17" i="2"/>
  <c r="O17" i="2"/>
  <c r="I19" i="1" l="1"/>
  <c r="I18" i="1"/>
  <c r="H19" i="1"/>
  <c r="H18" i="1"/>
  <c r="G19" i="1"/>
  <c r="G18" i="1"/>
  <c r="E19" i="1"/>
  <c r="E18" i="1"/>
  <c r="F19" i="1"/>
  <c r="F18" i="1"/>
  <c r="D18" i="1"/>
  <c r="AI15" i="1"/>
  <c r="D19" i="1"/>
  <c r="G14" i="2"/>
  <c r="G43" i="2" s="1"/>
  <c r="G44" i="2" s="1"/>
  <c r="J14" i="2"/>
  <c r="J43" i="2" s="1"/>
  <c r="J44" i="2" s="1"/>
  <c r="E14" i="2"/>
  <c r="E43" i="2" s="1"/>
  <c r="E44" i="2" s="1"/>
  <c r="J26" i="1"/>
  <c r="U16" i="2"/>
  <c r="I16" i="2"/>
  <c r="T16" i="2"/>
  <c r="R16" i="2"/>
  <c r="N16" i="2"/>
  <c r="M16" i="2"/>
  <c r="Y16" i="2" s="1"/>
  <c r="P16" i="2"/>
  <c r="K16" i="2"/>
  <c r="S16" i="2"/>
  <c r="V16" i="2"/>
  <c r="Y30" i="2" s="1"/>
  <c r="Q16" i="2"/>
  <c r="O16" i="2"/>
  <c r="F16" i="2"/>
  <c r="L16" i="2"/>
  <c r="J16" i="2"/>
  <c r="G16" i="2"/>
  <c r="H16" i="2"/>
  <c r="E23" i="1" l="1"/>
  <c r="E22" i="1"/>
  <c r="H23" i="1"/>
  <c r="H22" i="1"/>
  <c r="AI19" i="1"/>
  <c r="D22" i="1"/>
  <c r="D23" i="1"/>
  <c r="G23" i="1"/>
  <c r="G22" i="1"/>
  <c r="F23" i="1"/>
  <c r="F22" i="1"/>
  <c r="I23" i="1"/>
  <c r="I22" i="1"/>
  <c r="J30" i="1"/>
  <c r="J34" i="1"/>
  <c r="D26" i="1" l="1"/>
  <c r="D27" i="1"/>
  <c r="AI23" i="1"/>
  <c r="I27" i="1"/>
  <c r="I26" i="1"/>
  <c r="H27" i="1"/>
  <c r="H26" i="1"/>
  <c r="F27" i="1"/>
  <c r="F26" i="1"/>
  <c r="G27" i="1"/>
  <c r="G26" i="1"/>
  <c r="E27" i="1"/>
  <c r="E26" i="1"/>
  <c r="G14" i="3"/>
  <c r="E13" i="3"/>
  <c r="E14" i="3" s="1"/>
  <c r="F13" i="3"/>
  <c r="F14" i="3" s="1"/>
  <c r="G13" i="3"/>
  <c r="H13" i="3"/>
  <c r="H14" i="3" s="1"/>
  <c r="I13" i="3"/>
  <c r="I14" i="3" s="1"/>
  <c r="J13" i="3"/>
  <c r="J14" i="3" s="1"/>
  <c r="K13" i="3"/>
  <c r="K14" i="3" s="1"/>
  <c r="L13" i="3"/>
  <c r="L14" i="3" s="1"/>
  <c r="D13" i="3"/>
  <c r="D14" i="3" s="1"/>
  <c r="AA14" i="3"/>
  <c r="AA13" i="3"/>
  <c r="AA12" i="3"/>
  <c r="AA11" i="3"/>
  <c r="F31" i="1" l="1"/>
  <c r="F34" i="1" s="1"/>
  <c r="F30" i="1"/>
  <c r="H31" i="1"/>
  <c r="H34" i="1" s="1"/>
  <c r="H30" i="1"/>
  <c r="E31" i="1"/>
  <c r="E34" i="1" s="1"/>
  <c r="E30" i="1"/>
  <c r="G31" i="1"/>
  <c r="G34" i="1" s="1"/>
  <c r="G30" i="1"/>
  <c r="AI27" i="1"/>
  <c r="D31" i="1"/>
  <c r="D30" i="1"/>
  <c r="I31" i="1"/>
  <c r="I34" i="1" s="1"/>
  <c r="I30" i="1"/>
  <c r="L10" i="3"/>
  <c r="K10" i="3"/>
  <c r="J10" i="3"/>
  <c r="I10" i="3"/>
  <c r="H10" i="3"/>
  <c r="G10" i="3"/>
  <c r="F10" i="3"/>
  <c r="E10" i="3"/>
  <c r="F8" i="3"/>
  <c r="G8" i="3"/>
  <c r="H8" i="3"/>
  <c r="I8" i="3"/>
  <c r="J8" i="3"/>
  <c r="K8" i="3"/>
  <c r="L8" i="3"/>
  <c r="E8" i="3"/>
  <c r="AA8" i="3"/>
  <c r="AA7" i="3"/>
  <c r="AI31" i="1" l="1"/>
  <c r="D34" i="1"/>
  <c r="F12" i="3"/>
  <c r="G12" i="3"/>
  <c r="H12" i="3"/>
  <c r="I12" i="3"/>
  <c r="J12" i="3"/>
  <c r="K12" i="3"/>
  <c r="L12" i="3"/>
  <c r="D26" i="3"/>
  <c r="E26" i="3"/>
  <c r="F26" i="3"/>
  <c r="G26" i="3"/>
  <c r="H26" i="3"/>
  <c r="I26" i="3"/>
  <c r="J26" i="3"/>
  <c r="K26" i="3"/>
  <c r="L26" i="3"/>
  <c r="M24" i="3"/>
  <c r="N24" i="3"/>
  <c r="O24" i="3"/>
  <c r="P24" i="3"/>
  <c r="Q24" i="3"/>
  <c r="R24" i="3"/>
  <c r="S24" i="3"/>
  <c r="T24" i="3"/>
  <c r="U24" i="3"/>
  <c r="V24" i="3"/>
  <c r="W24" i="3"/>
  <c r="X24" i="3"/>
  <c r="E9" i="2"/>
  <c r="O9" i="2"/>
  <c r="P9" i="2"/>
  <c r="Q9" i="2"/>
  <c r="R9" i="2"/>
  <c r="S9" i="2"/>
  <c r="T9" i="2"/>
  <c r="U9" i="2"/>
  <c r="F9" i="2"/>
  <c r="G9" i="2"/>
  <c r="H9" i="2"/>
  <c r="I9" i="2"/>
  <c r="J9" i="2"/>
  <c r="K9" i="2"/>
  <c r="L9" i="2"/>
  <c r="N9" i="2" l="1"/>
  <c r="M9" i="2"/>
  <c r="V9" i="2"/>
  <c r="E12" i="3" l="1"/>
  <c r="D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Sakda Klamchang</author>
    <author>tc={4D7E19B8-3BEC-4E6C-900D-C0FEA37FFA8E}</author>
  </authors>
  <commentList>
    <comment ref="A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คิดที่ 16 Hr No OT</t>
        </r>
      </text>
    </comment>
    <comment ref="A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จับจากเลาที่ทำได้จริง</t>
        </r>
      </text>
    </comment>
    <comment ref="D13" authorId="1" shapeId="0" xr:uid="{4D7E19B8-3BEC-4E6C-900D-C0FEA37FFA8E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รวมกับ OUT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Sakda Klamchang</author>
    <author>SORAYA NORASING</author>
  </authors>
  <commentList>
    <comment ref="Y9" authorId="0" shapeId="0" xr:uid="{89A679DF-2A68-4FB1-9F09-D38D653C2ECA}">
      <text>
        <r>
          <rPr>
            <b/>
            <sz val="18"/>
            <color indexed="81"/>
            <rFont val="Tahoma"/>
            <family val="2"/>
          </rPr>
          <t>Sakda Klamchang:</t>
        </r>
        <r>
          <rPr>
            <sz val="18"/>
            <color indexed="81"/>
            <rFont val="Tahoma"/>
            <family val="2"/>
          </rPr>
          <t xml:space="preserve">
คิดที่ 16 Hr No OT</t>
        </r>
      </text>
    </comment>
    <comment ref="Y10" authorId="0" shapeId="0" xr:uid="{EF83421E-83B2-4A0B-8BCE-9E5E03F82B7A}">
      <text>
        <r>
          <rPr>
            <b/>
            <sz val="18"/>
            <color indexed="81"/>
            <rFont val="Tahoma"/>
            <family val="2"/>
          </rPr>
          <t>Sakda Klamchang:</t>
        </r>
        <r>
          <rPr>
            <sz val="18"/>
            <color indexed="81"/>
            <rFont val="Tahoma"/>
            <family val="2"/>
          </rPr>
          <t xml:space="preserve">
จับจากเวลาที่ทำได้จริง
=3600/9730
= เวลา (วินาที) /จำนวนตัว(ชม)</t>
        </r>
      </text>
    </comment>
    <comment ref="D18" authorId="1" shapeId="0" xr:uid="{F353BA21-F22B-40F8-8E2A-295F1783EA32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3" authorId="0" shapeId="0" xr:uid="{42C7E951-6F71-4A0E-9591-8C80C55BDB05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คิดที่ 16 Hr No OT</t>
        </r>
      </text>
    </comment>
    <comment ref="Y24" authorId="0" shapeId="0" xr:uid="{73C4D75A-979E-40A2-82BF-0CBCEB6C231E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จับจากเลาที่ทำได้จริง
=3600/9730
= เวลา (วินาที) /จำนวนตัว(ชม)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SORAYA NORASING</author>
  </authors>
  <commentList>
    <comment ref="C4" authorId="0" shapeId="0" xr:uid="{28268797-1468-4861-9E17-3959C2414B30}">
      <text>
        <r>
          <rPr>
            <b/>
            <sz val="18"/>
            <color indexed="81"/>
            <rFont val="Tahoma"/>
            <family val="2"/>
          </rPr>
          <t>actual in of date</t>
        </r>
      </text>
    </comment>
    <comment ref="C5" authorId="0" shapeId="0" xr:uid="{1EB73598-D0FC-4FA4-A2C8-77C27AA22124}">
      <text>
        <r>
          <rPr>
            <b/>
            <sz val="16"/>
            <color indexed="81"/>
            <rFont val="Tahoma"/>
            <family val="2"/>
          </rPr>
          <t>actual out of date</t>
        </r>
      </text>
    </comment>
    <comment ref="C6" authorId="0" shapeId="0" xr:uid="{37AEDEB0-ABD5-4BD4-87AD-EFACBD9CB20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8124A9EE-4D3B-46CB-8AA6-92FFA59DBF08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41BD5EAC-B82E-4A00-98D6-9F60EDA0EBF0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9844321-1392-4FD3-A7DE-0A845D392237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D87BD08D-FA66-470F-A3A8-B4EB0B9D603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DDEE6F3F-F50F-4431-956D-2A9142AE15C1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45A96305-BC56-48B8-BDE4-7649AD62BAF2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A4922D23-A3BE-4DE4-85C6-E4503E18CB12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SORAYA NORASING</author>
    <author>tc={6AB9A497-5070-42CF-B13E-434867A190AC}</author>
    <author>tc={A6047018-4305-4427-87B0-FEACF1BBCE0A}</author>
    <author>tc={CE537F12-641C-4563-BE57-C85670F7DB85}</author>
    <author>tc={5BAC0631-F6FA-4FFC-B2CC-F35550CC8CB3}</author>
    <author>tc={7911C6A6-6ECD-4E44-9B11-AD247EC68735}</author>
    <author>tc={0ECCBCA5-BD89-444A-AF5A-DED3D5BB31B6}</author>
  </authors>
  <commentList>
    <comment ref="Q3" authorId="0" shapeId="0" xr:uid="{2C9354CC-513B-4575-96E4-79042E5E466B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B</t>
        </r>
        <r>
          <rPr>
            <sz val="12"/>
            <color indexed="81"/>
            <rFont val="Tahoma"/>
            <family val="2"/>
          </rPr>
          <t>udo OK 95% ขึ้นไป</t>
        </r>
      </text>
    </comment>
    <comment ref="X8" authorId="1" shapeId="0" xr:uid="{6AB9A497-5070-42CF-B13E-434867A190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* DIE BOND +6 Day</t>
        </r>
      </text>
    </comment>
    <comment ref="H9" authorId="0" shapeId="0" xr:uid="{2D278D86-B2C1-45E5-855A-BEDC77610377}">
      <text>
        <r>
          <rPr>
            <b/>
            <sz val="9"/>
            <color indexed="81"/>
            <rFont val="Tahoma"/>
            <family val="2"/>
          </rPr>
          <t>Act / plan</t>
        </r>
      </text>
    </comment>
    <comment ref="G10" authorId="0" shapeId="0" xr:uid="{0A2B1AFD-12B0-4ECF-B1BF-9312F509E25D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Plan</t>
        </r>
      </text>
    </comment>
    <comment ref="I10" authorId="0" shapeId="0" xr:uid="{EABA1BD4-D447-4B67-ADF8-EE6756B0032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0" authorId="0" shapeId="0" xr:uid="{894FD2CA-F61F-442D-98B2-096BDDFC448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column : Qty</t>
        </r>
      </text>
    </comment>
    <comment ref="V10" authorId="2" shapeId="0" xr:uid="{A6047018-4305-4427-87B0-FEACF1BBCE0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
Reply:
    =&gt; X / U  ถ้าน้อยกว่า 95% ให้แสดงตัวอักษรสีแดง</t>
        </r>
      </text>
    </comment>
    <comment ref="C11" authorId="3" shapeId="0" xr:uid="{CE537F12-641C-4563-BE57-C85670F7DB8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ICS CODE</t>
        </r>
      </text>
    </comment>
    <comment ref="V11" authorId="0" shapeId="0" xr:uid="{2F2108F4-60F7-4E4A-9919-AB9DEB16BF74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14"/>
            <color indexed="81"/>
            <rFont val="Tahoma"/>
            <family val="2"/>
          </rPr>
          <t xml:space="preserve">
classify output</t>
        </r>
      </text>
    </comment>
    <comment ref="W11" authorId="0" shapeId="0" xr:uid="{7788BF2D-AA1E-456A-B70A-EFA74530590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คำนวน budo</t>
        </r>
      </text>
    </comment>
    <comment ref="N12" authorId="0" shapeId="0" xr:uid="{5588AF16-6A41-4AF5-B42C-EEBC33E05241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diebond_plan_start_dt ของlot แรก</t>
        </r>
      </text>
    </comment>
    <comment ref="O12" authorId="0" shapeId="0" xr:uid="{687251F4-46FF-4C66-A8F9-65E9CDB1C71A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4" shapeId="0" xr:uid="{5BAC0631-F6FA-4FFC-B2CC-F35550CC8CB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  <comment ref="N13" authorId="0" shapeId="0" xr:uid="{6A602D76-7C7F-4FED-9A43-31C875FAC10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diebond_plan_end_dt ของlot สุดท้าย</t>
        </r>
      </text>
    </comment>
    <comment ref="O13" authorId="0" shapeId="0" xr:uid="{65F5065B-D4F5-44B6-97B8-E1BBF76838A9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ถ้ามีlotใดlot หนึงdelay ให้ bg สีส้ม</t>
        </r>
      </text>
    </comment>
    <comment ref="V14" authorId="5" shapeId="0" xr:uid="{7911C6A6-6ECD-4E44-9B11-AD247EC6873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  <comment ref="V16" authorId="6" shapeId="0" xr:uid="{0ECCBCA5-BD89-444A-AF5A-DED3D5BB31B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</commentList>
</comments>
</file>

<file path=xl/sharedStrings.xml><?xml version="1.0" encoding="utf-8"?>
<sst xmlns="http://schemas.openxmlformats.org/spreadsheetml/2006/main" count="395" uniqueCount="183">
  <si>
    <t>PLAN</t>
  </si>
  <si>
    <t>Classify</t>
  </si>
  <si>
    <t>App</t>
  </si>
  <si>
    <t>DICER</t>
  </si>
  <si>
    <t>MOLD</t>
  </si>
  <si>
    <t>BD CHECK</t>
  </si>
  <si>
    <t>WIRE</t>
  </si>
  <si>
    <t>Oven DB</t>
  </si>
  <si>
    <t>DB</t>
  </si>
  <si>
    <t>date</t>
  </si>
  <si>
    <t>ไฟดับ</t>
  </si>
  <si>
    <t xml:space="preserve">Remark </t>
  </si>
  <si>
    <t>% LOT OUT</t>
  </si>
  <si>
    <t>LOT OUT</t>
  </si>
  <si>
    <t>IC.NG</t>
  </si>
  <si>
    <t>CENTER NG</t>
  </si>
  <si>
    <t>CLASSIFYING</t>
  </si>
  <si>
    <t>Bubble(Kihoo)</t>
  </si>
  <si>
    <t>DB,WB NG</t>
  </si>
  <si>
    <t>APPEARANCE</t>
  </si>
  <si>
    <t>ขั่วเปิด</t>
  </si>
  <si>
    <t>หน้าเลนส์เป็นรอย</t>
  </si>
  <si>
    <t>เป็นรอยหน้าเลนส์</t>
  </si>
  <si>
    <t>ลูพลู่</t>
  </si>
  <si>
    <t>ปริมาณกาวเงินมาก (paint ryo )</t>
  </si>
  <si>
    <t>ชิพผิดตำแหน่ง (chip zure )</t>
  </si>
  <si>
    <t>BONDING INS</t>
  </si>
  <si>
    <t>%NG</t>
  </si>
  <si>
    <t>NG</t>
  </si>
  <si>
    <t>Actual</t>
  </si>
  <si>
    <t>%OK</t>
  </si>
  <si>
    <t>OK</t>
  </si>
  <si>
    <t>OVEN MOLD</t>
  </si>
  <si>
    <t>WIRE BOND</t>
  </si>
  <si>
    <t>OVEN DIEBOND</t>
  </si>
  <si>
    <t>DIE BOND</t>
  </si>
  <si>
    <t>Date : 30-03-2023</t>
  </si>
  <si>
    <t>Production Control Board</t>
  </si>
  <si>
    <t>P</t>
  </si>
  <si>
    <t>Difference</t>
  </si>
  <si>
    <t>Tine line Autual</t>
  </si>
  <si>
    <t>Tine Line Plan</t>
  </si>
  <si>
    <t xml:space="preserve">Today Plan </t>
  </si>
  <si>
    <t xml:space="preserve"> - </t>
  </si>
  <si>
    <t>Delay STD.(Pitch)</t>
  </si>
  <si>
    <t>% งาน NG</t>
  </si>
  <si>
    <t xml:space="preserve"> =&gt;</t>
  </si>
  <si>
    <t>S/P</t>
  </si>
  <si>
    <t>Tack Time</t>
  </si>
  <si>
    <t>งาน NG</t>
  </si>
  <si>
    <t>Cycle Time</t>
  </si>
  <si>
    <t>Process : Classify</t>
  </si>
  <si>
    <t>งาน OK</t>
  </si>
  <si>
    <t>Work rate (%)</t>
  </si>
  <si>
    <t>03 'M   30' D  (Fri)</t>
  </si>
  <si>
    <t>In Charge of : Ms.Dennapa</t>
  </si>
  <si>
    <t>5W</t>
  </si>
  <si>
    <t>LINE</t>
  </si>
  <si>
    <t>1. เวลาการตัดแผน 24 ชม  =&gt; 08:00 - 08:00</t>
  </si>
  <si>
    <t>Today Plan</t>
  </si>
  <si>
    <t>Time line Plan</t>
  </si>
  <si>
    <t>ปรับเป็น สีขาว</t>
  </si>
  <si>
    <t>แผนทั้งวัน</t>
  </si>
  <si>
    <t>แผนrealtime</t>
  </si>
  <si>
    <t>% งาน OK ==  (OK/Input)*100 : **เฉพาะclassify 95-100 เขียว น้อยกว่า 95 แดง process อื่น เขียวเฉพาะ100 เท่านั้น</t>
  </si>
  <si>
    <t>Time 15:00:01 (update every 5 sec)</t>
  </si>
  <si>
    <t>WB</t>
  </si>
  <si>
    <t>BD.INS</t>
  </si>
  <si>
    <t>OVEN</t>
  </si>
  <si>
    <t>CLS.</t>
  </si>
  <si>
    <t>APP</t>
  </si>
  <si>
    <t>Update Time : 15:00:01 (Update every 5 sec)</t>
  </si>
  <si>
    <t>Input (pcs)</t>
  </si>
  <si>
    <t>Input (Lot)</t>
  </si>
  <si>
    <t>Output (pcs)</t>
  </si>
  <si>
    <t>Output (Lot)</t>
  </si>
  <si>
    <t>งานที่เข้าขั้นตอน (pcs)</t>
  </si>
  <si>
    <t>งานที่เข้าขั้นตอน (Lot)</t>
  </si>
  <si>
    <t>งานที่ทำเสร็จ (pcs)  output&lt;input == color.red</t>
  </si>
  <si>
    <t>งานที่ทำเสร็จ (Lot) output&lt;input == color.red</t>
  </si>
  <si>
    <t>requirement</t>
  </si>
  <si>
    <t>ปัญหา/issue</t>
  </si>
  <si>
    <t>new requirement</t>
  </si>
  <si>
    <t>ข้อมูลcycle time / tack time ลูกค้าเพิ่งส่งข้อมูลมาให้</t>
  </si>
  <si>
    <t>Cycle time / tack time information. Customer just sent information.</t>
  </si>
  <si>
    <t xml:space="preserve">ปัจจุบันแสดงผลข้อมูลจากการทำงานที่เกิดขึ้นจริงในวันปัจจุบัน 
ลูกค้าต้องการให้แสดงข้อมูลการทำงานเฉพาะแผนงานของวันปัจจุบัน
</t>
  </si>
  <si>
    <t>Currently displays data from actual work performed on the current day.
The customer wants to display work information only for the current day's work plan.</t>
  </si>
  <si>
    <t>No.</t>
  </si>
  <si>
    <t>Manday</t>
  </si>
  <si>
    <t xml:space="preserve">Manday = </t>
  </si>
  <si>
    <t>/</t>
  </si>
  <si>
    <t>1 Day</t>
  </si>
  <si>
    <t>Pin it so it doesn't scroll back and forth on the screen. And change sceen to gray</t>
  </si>
  <si>
    <t>Adjust the color of the lot no display box. And change sceen to gray</t>
  </si>
  <si>
    <t>ยึดไว้ไม่ให้เลื่อนไปกลับหน้าจอ และเปลี่ยนพื้นหลังเป็นสีเทา</t>
  </si>
  <si>
    <t>ปรับสีของช่องแสดงผลlot no และเปลี่ยนพื้นหลังเป็นสีเทา</t>
  </si>
  <si>
    <t>BUDOMARI INFORMATION BOARD</t>
  </si>
  <si>
    <t>5535933400</t>
  </si>
  <si>
    <t>DAN1105W-4-TR</t>
  </si>
  <si>
    <t>DAN1105W-TR</t>
  </si>
  <si>
    <t>DATE</t>
  </si>
  <si>
    <t>TIME</t>
  </si>
  <si>
    <t>Production Control BUDOMARI INFORMATION BOARD</t>
  </si>
  <si>
    <t>End</t>
  </si>
  <si>
    <t>110002455347</t>
  </si>
  <si>
    <t>DAN1105W-1-TR</t>
  </si>
  <si>
    <t>IN</t>
  </si>
  <si>
    <t>OUT</t>
  </si>
  <si>
    <t>PCS.</t>
  </si>
  <si>
    <t>Lot</t>
  </si>
  <si>
    <t>Capacity (PCS. / day)</t>
  </si>
  <si>
    <t>Production Plan  / day</t>
  </si>
  <si>
    <t>TOTAL NG</t>
  </si>
  <si>
    <t>E34010001</t>
  </si>
  <si>
    <t>E34010016</t>
  </si>
  <si>
    <t>Input  (Real time)</t>
  </si>
  <si>
    <t>Output (Real time)</t>
  </si>
  <si>
    <t>Difference  (INPUT/TIME LINE)</t>
  </si>
  <si>
    <t xml:space="preserve">Time Line Plan </t>
  </si>
  <si>
    <t>No CHIP</t>
  </si>
  <si>
    <t>Chip Crack</t>
  </si>
  <si>
    <t>Wire NG</t>
  </si>
  <si>
    <t>Vf</t>
  </si>
  <si>
    <t>K.PCS.</t>
  </si>
  <si>
    <t>%</t>
  </si>
  <si>
    <t>start</t>
  </si>
  <si>
    <t>Lot no</t>
  </si>
  <si>
    <t>PLAN
(Lot)</t>
  </si>
  <si>
    <t>PRODUCTION CONTROL BOARD</t>
  </si>
  <si>
    <t>DELAY</t>
  </si>
  <si>
    <t>ON TIME / BUDO  = OK</t>
  </si>
  <si>
    <t>ON TIME / BUDO = NG</t>
  </si>
  <si>
    <t>Target
IN STOCK</t>
  </si>
  <si>
    <t>PLAN
(K pcs.)</t>
  </si>
  <si>
    <t>ACTUAL</t>
  </si>
  <si>
    <t>JOB NO.</t>
  </si>
  <si>
    <t>PRODUCT
NAME</t>
  </si>
  <si>
    <t>ACTUAL
(K pcs.)</t>
  </si>
  <si>
    <r>
      <t xml:space="preserve">CLS.                           
</t>
    </r>
    <r>
      <rPr>
        <b/>
        <sz val="14"/>
        <color rgb="FFFF0000"/>
        <rFont val="Calibri"/>
        <family val="2"/>
        <scheme val="minor"/>
      </rPr>
      <t>BUDO &lt; 95%</t>
    </r>
  </si>
  <si>
    <t>ACTUAL
(Lot)</t>
  </si>
  <si>
    <t xml:space="preserve"> * Show 24 hr. หลังจาก Classify เสร็จ</t>
  </si>
  <si>
    <t>DELAY / BUDO = NG</t>
  </si>
  <si>
    <t xml:space="preserve">  </t>
  </si>
  <si>
    <t>% NG</t>
  </si>
  <si>
    <t>% OK</t>
  </si>
  <si>
    <t>BUDOMARI</t>
  </si>
  <si>
    <t>* Bottleneck Process: CLS</t>
  </si>
  <si>
    <t>Remark</t>
  </si>
  <si>
    <t>IV , IC , IE</t>
  </si>
  <si>
    <r>
      <rPr>
        <b/>
        <sz val="18"/>
        <rFont val="Calibri"/>
        <family val="2"/>
      </rPr>
      <t>λ</t>
    </r>
    <r>
      <rPr>
        <b/>
        <sz val="18"/>
        <rFont val="Calibri"/>
        <family val="2"/>
        <scheme val="minor"/>
      </rPr>
      <t>d , λp , X Y NG</t>
    </r>
  </si>
  <si>
    <t>แผ่นแตก</t>
  </si>
  <si>
    <t>K pcs.</t>
  </si>
  <si>
    <t>Sec / Pcs</t>
  </si>
  <si>
    <t>Date : 08-01-2024</t>
  </si>
  <si>
    <t>Date : 09-01-2024</t>
  </si>
  <si>
    <t>01 'M   08' D  (Mon)</t>
  </si>
  <si>
    <t>01 'M   09' D  (Tue)</t>
  </si>
  <si>
    <t xml:space="preserve">Total </t>
  </si>
  <si>
    <t>หน่วยเป็น K</t>
  </si>
  <si>
    <t>process</t>
  </si>
  <si>
    <t>type</t>
  </si>
  <si>
    <t>capacity</t>
  </si>
  <si>
    <t>แสดงข้อมูลกระทบแผน เพื่อดูงานที่วางแผนไว้ทำถึงไหนแล้ว</t>
  </si>
  <si>
    <t>% OK  process DB- BD.INS  100%-99% BG เป็นสีเขียว</t>
  </si>
  <si>
    <t>% OK  process Mold- App  100%-98% BG เป็นสีเขียว</t>
  </si>
  <si>
    <t>% OK  process CLS 100%-95% BG เป็นสีเขียว</t>
  </si>
  <si>
    <t>1C</t>
  </si>
  <si>
    <t>In_Charge</t>
  </si>
  <si>
    <t>Ms.Dennapa</t>
  </si>
  <si>
    <t>แสดงผลแบบ real-time แสดงผลว่าแต่ละวันทำได้เท่าไหร่</t>
  </si>
  <si>
    <t xml:space="preserve">Production Control Board 5W Line </t>
  </si>
  <si>
    <t>ประสิทธิภาพที่ทำได้จริงของวัน</t>
  </si>
  <si>
    <t>Result (%)</t>
  </si>
  <si>
    <t>Kpcs.</t>
  </si>
  <si>
    <t>BG  95-100 % สีเขียว</t>
  </si>
  <si>
    <t>BG  น้อยกว่า 95 % สีแหลือง</t>
  </si>
  <si>
    <t>20/02/2024  08:00:00 - 21/02/2024  07:59:59</t>
  </si>
  <si>
    <t>traget_in_stock</t>
  </si>
  <si>
    <t>cls_cycle_time</t>
  </si>
  <si>
    <t>Capacity</t>
  </si>
  <si>
    <t>Product_type</t>
  </si>
  <si>
    <t>nurse call</t>
  </si>
  <si>
    <t>% nurse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</si>
</sst>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09]d\-mmm;@"/>
    <numFmt numFmtId="166" formatCode="0.0%"/>
    <numFmt numFmtId="167" formatCode="#,##0.000"/>
    <numFmt numFmtId="168" formatCode="0.00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26"/>
      <name val="Calibri"/>
      <family val="2"/>
      <scheme val="minor"/>
    </font>
    <font>
      <sz val="24"/>
      <name val="Calibri"/>
      <family val="2"/>
      <scheme val="minor"/>
    </font>
    <font>
      <sz val="16"/>
      <name val="Arial"/>
      <family val="2"/>
    </font>
    <font>
      <sz val="28"/>
      <name val="Arial"/>
      <family val="2"/>
    </font>
    <font>
      <b/>
      <u/>
      <sz val="28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18"/>
      <name val="Calibri"/>
      <family val="2"/>
    </font>
    <font>
      <b/>
      <sz val="48"/>
      <name val="Calibri"/>
      <family val="2"/>
      <scheme val="minor"/>
    </font>
    <font>
      <b/>
      <sz val="1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48"/>
      <color theme="1"/>
      <name val="Calibri Light"/>
      <family val="2"/>
      <scheme val="major"/>
    </font>
    <font>
      <b/>
      <sz val="18"/>
      <color indexed="81"/>
      <name val="Tahoma"/>
      <family val="2"/>
    </font>
    <font>
      <b/>
      <sz val="16"/>
      <color indexed="81"/>
      <name val="Tahoma"/>
      <family val="2"/>
    </font>
    <font>
      <sz val="11"/>
      <color theme="0"/>
      <name val="Calibri"/>
      <family val="2"/>
      <scheme val="minor"/>
    </font>
    <font>
      <sz val="18"/>
      <color indexed="81"/>
      <name val="Tahoma"/>
      <family val="2"/>
    </font>
    <font>
      <sz val="18"/>
      <color theme="6" tint="-0.249977111117893"/>
      <name val="Arial"/>
      <family val="2"/>
    </font>
    <font>
      <sz val="16"/>
      <color theme="6" tint="-0.249977111117893"/>
      <name val="Arial"/>
      <family val="2"/>
    </font>
    <font>
      <sz val="16"/>
      <color indexed="81"/>
      <name val="Tahom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1">
    <xf numFmtId="0" fontId="0" fillId="0" borderId="0" xfId="0"/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0" fontId="4" fillId="2" borderId="4" xfId="0" applyNumberFormat="1" applyFont="1" applyFill="1" applyBorder="1"/>
    <xf numFmtId="10" fontId="5" fillId="0" borderId="0" xfId="0" applyNumberFormat="1" applyFont="1"/>
    <xf numFmtId="0" fontId="5" fillId="0" borderId="0" xfId="0" applyFont="1"/>
    <xf numFmtId="9" fontId="0" fillId="0" borderId="0" xfId="0" applyNumberFormat="1"/>
    <xf numFmtId="0" fontId="2" fillId="0" borderId="0" xfId="0" applyFont="1" applyAlignment="1">
      <alignment horizontal="center" textRotation="90"/>
    </xf>
    <xf numFmtId="10" fontId="6" fillId="5" borderId="1" xfId="0" applyNumberFormat="1" applyFont="1" applyFill="1" applyBorder="1"/>
    <xf numFmtId="10" fontId="7" fillId="0" borderId="1" xfId="0" applyNumberFormat="1" applyFont="1" applyBorder="1"/>
    <xf numFmtId="166" fontId="5" fillId="6" borderId="1" xfId="0" applyNumberFormat="1" applyFont="1" applyFill="1" applyBorder="1"/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textRotation="90"/>
    </xf>
    <xf numFmtId="0" fontId="14" fillId="0" borderId="0" xfId="0" applyFont="1"/>
    <xf numFmtId="0" fontId="16" fillId="0" borderId="0" xfId="0" applyFont="1"/>
    <xf numFmtId="0" fontId="13" fillId="0" borderId="0" xfId="0" applyFont="1"/>
    <xf numFmtId="0" fontId="16" fillId="0" borderId="0" xfId="0" applyFont="1" applyAlignment="1">
      <alignment horizontal="center" textRotation="90"/>
    </xf>
    <xf numFmtId="0" fontId="9" fillId="0" borderId="0" xfId="0" applyFont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0" fontId="22" fillId="7" borderId="0" xfId="0" applyFont="1" applyFill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7" borderId="0" xfId="0" applyFont="1" applyFill="1"/>
    <xf numFmtId="0" fontId="22" fillId="8" borderId="0" xfId="0" applyFont="1" applyFill="1"/>
    <xf numFmtId="0" fontId="0" fillId="0" borderId="16" xfId="0" applyBorder="1"/>
    <xf numFmtId="0" fontId="10" fillId="4" borderId="6" xfId="0" applyFont="1" applyFill="1" applyBorder="1" applyAlignment="1">
      <alignment horizontal="center"/>
    </xf>
    <xf numFmtId="0" fontId="13" fillId="4" borderId="0" xfId="0" applyFont="1" applyFill="1" applyAlignment="1">
      <alignment horizontal="center" textRotation="90"/>
    </xf>
    <xf numFmtId="10" fontId="4" fillId="2" borderId="5" xfId="0" applyNumberFormat="1" applyFont="1" applyFill="1" applyBorder="1"/>
    <xf numFmtId="0" fontId="20" fillId="4" borderId="6" xfId="0" applyFont="1" applyFill="1" applyBorder="1" applyAlignment="1">
      <alignment vertical="center"/>
    </xf>
    <xf numFmtId="3" fontId="7" fillId="4" borderId="6" xfId="1" applyNumberFormat="1" applyFont="1" applyFill="1" applyBorder="1" applyAlignment="1">
      <alignment horizontal="center" vertical="center"/>
    </xf>
    <xf numFmtId="166" fontId="26" fillId="9" borderId="6" xfId="0" applyNumberFormat="1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0" fontId="26" fillId="4" borderId="6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6" fillId="5" borderId="6" xfId="0" applyNumberFormat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30" fillId="4" borderId="7" xfId="1" applyNumberFormat="1" applyFont="1" applyFill="1" applyBorder="1" applyAlignment="1">
      <alignment horizontal="center" vertical="center"/>
    </xf>
    <xf numFmtId="3" fontId="32" fillId="4" borderId="10" xfId="1" applyNumberFormat="1" applyFont="1" applyFill="1" applyBorder="1" applyAlignment="1">
      <alignment horizontal="center" vertical="center"/>
    </xf>
    <xf numFmtId="3" fontId="31" fillId="4" borderId="7" xfId="1" applyNumberFormat="1" applyFont="1" applyFill="1" applyBorder="1" applyAlignment="1">
      <alignment horizontal="center" vertical="center"/>
    </xf>
    <xf numFmtId="3" fontId="30" fillId="4" borderId="10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4" borderId="6" xfId="0" applyNumberFormat="1" applyFont="1" applyFill="1" applyBorder="1" applyAlignment="1">
      <alignment horizontal="center" vertical="center"/>
    </xf>
    <xf numFmtId="10" fontId="7" fillId="4" borderId="6" xfId="2" applyNumberFormat="1" applyFont="1" applyFill="1" applyBorder="1" applyAlignment="1">
      <alignment horizontal="center" vertical="center"/>
    </xf>
    <xf numFmtId="0" fontId="0" fillId="4" borderId="0" xfId="0" applyFill="1"/>
    <xf numFmtId="0" fontId="35" fillId="0" borderId="0" xfId="0" applyFont="1" applyAlignment="1">
      <alignment vertical="center"/>
    </xf>
    <xf numFmtId="0" fontId="33" fillId="4" borderId="0" xfId="0" applyFont="1" applyFill="1" applyAlignment="1">
      <alignment horizontal="left" vertical="center"/>
    </xf>
    <xf numFmtId="15" fontId="8" fillId="4" borderId="33" xfId="0" applyNumberFormat="1" applyFont="1" applyFill="1" applyBorder="1" applyAlignment="1">
      <alignment wrapText="1"/>
    </xf>
    <xf numFmtId="0" fontId="8" fillId="4" borderId="36" xfId="0" applyFont="1" applyFill="1" applyBorder="1" applyAlignment="1">
      <alignment horizontal="right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4" fillId="4" borderId="47" xfId="0" applyFont="1" applyFill="1" applyBorder="1" applyAlignment="1">
      <alignment horizontal="center" vertical="center"/>
    </xf>
    <xf numFmtId="20" fontId="14" fillId="4" borderId="41" xfId="0" applyNumberFormat="1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20" fontId="14" fillId="4" borderId="43" xfId="0" applyNumberFormat="1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left" vertical="center"/>
    </xf>
    <xf numFmtId="0" fontId="5" fillId="4" borderId="43" xfId="0" applyFont="1" applyFill="1" applyBorder="1" applyAlignment="1">
      <alignment horizontal="left" vertical="center"/>
    </xf>
    <xf numFmtId="0" fontId="33" fillId="4" borderId="0" xfId="0" applyFont="1" applyFill="1"/>
    <xf numFmtId="0" fontId="14" fillId="4" borderId="46" xfId="0" applyFont="1" applyFill="1" applyBorder="1" applyAlignment="1">
      <alignment horizontal="left" vertical="center"/>
    </xf>
    <xf numFmtId="0" fontId="14" fillId="4" borderId="48" xfId="0" applyFont="1" applyFill="1" applyBorder="1" applyAlignment="1">
      <alignment horizontal="left" vertical="center"/>
    </xf>
    <xf numFmtId="0" fontId="34" fillId="4" borderId="44" xfId="0" applyFont="1" applyFill="1" applyBorder="1" applyAlignment="1">
      <alignment horizontal="left" vertical="center"/>
    </xf>
    <xf numFmtId="0" fontId="3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left" vertical="center"/>
    </xf>
    <xf numFmtId="165" fontId="14" fillId="4" borderId="44" xfId="0" applyNumberFormat="1" applyFont="1" applyFill="1" applyBorder="1" applyAlignment="1">
      <alignment horizontal="center" vertical="center"/>
    </xf>
    <xf numFmtId="20" fontId="14" fillId="4" borderId="44" xfId="0" applyNumberFormat="1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5" fillId="4" borderId="0" xfId="0" applyFont="1" applyFill="1"/>
    <xf numFmtId="0" fontId="14" fillId="4" borderId="0" xfId="0" applyFont="1" applyFill="1"/>
    <xf numFmtId="0" fontId="9" fillId="4" borderId="0" xfId="0" applyFont="1" applyFill="1"/>
    <xf numFmtId="165" fontId="38" fillId="4" borderId="0" xfId="0" applyNumberFormat="1" applyFont="1" applyFill="1"/>
    <xf numFmtId="20" fontId="38" fillId="4" borderId="0" xfId="0" applyNumberFormat="1" applyFont="1" applyFill="1"/>
    <xf numFmtId="0" fontId="40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vertical="center"/>
    </xf>
    <xf numFmtId="0" fontId="10" fillId="3" borderId="59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165" fontId="14" fillId="4" borderId="67" xfId="0" applyNumberFormat="1" applyFont="1" applyFill="1" applyBorder="1" applyAlignment="1">
      <alignment horizontal="center" vertical="center"/>
    </xf>
    <xf numFmtId="165" fontId="14" fillId="4" borderId="69" xfId="0" applyNumberFormat="1" applyFont="1" applyFill="1" applyBorder="1" applyAlignment="1">
      <alignment horizontal="center" vertical="center"/>
    </xf>
    <xf numFmtId="0" fontId="16" fillId="9" borderId="70" xfId="0" applyFont="1" applyFill="1" applyBorder="1" applyAlignment="1">
      <alignment horizontal="center" vertical="center" wrapText="1"/>
    </xf>
    <xf numFmtId="165" fontId="14" fillId="4" borderId="71" xfId="0" applyNumberFormat="1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/>
    </xf>
    <xf numFmtId="165" fontId="14" fillId="4" borderId="56" xfId="0" applyNumberFormat="1" applyFont="1" applyFill="1" applyBorder="1" applyAlignment="1">
      <alignment horizontal="center" vertical="center"/>
    </xf>
    <xf numFmtId="20" fontId="14" fillId="4" borderId="57" xfId="0" applyNumberFormat="1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165" fontId="14" fillId="4" borderId="57" xfId="0" applyNumberFormat="1" applyFont="1" applyFill="1" applyBorder="1" applyAlignment="1">
      <alignment horizontal="center" vertical="center"/>
    </xf>
    <xf numFmtId="1" fontId="34" fillId="4" borderId="67" xfId="0" applyNumberFormat="1" applyFont="1" applyFill="1" applyBorder="1" applyAlignment="1">
      <alignment horizontal="left" vertical="center"/>
    </xf>
    <xf numFmtId="165" fontId="16" fillId="4" borderId="17" xfId="0" applyNumberFormat="1" applyFont="1" applyFill="1" applyBorder="1" applyAlignment="1">
      <alignment horizontal="center" vertical="center"/>
    </xf>
    <xf numFmtId="1" fontId="34" fillId="4" borderId="69" xfId="0" applyNumberFormat="1" applyFont="1" applyFill="1" applyBorder="1" applyAlignment="1">
      <alignment horizontal="left" vertical="center"/>
    </xf>
    <xf numFmtId="165" fontId="16" fillId="4" borderId="74" xfId="0" applyNumberFormat="1" applyFont="1" applyFill="1" applyBorder="1" applyAlignment="1">
      <alignment horizontal="center" vertical="center"/>
    </xf>
    <xf numFmtId="1" fontId="34" fillId="4" borderId="71" xfId="0" applyNumberFormat="1" applyFont="1" applyFill="1" applyBorder="1" applyAlignment="1">
      <alignment horizontal="left" vertical="center"/>
    </xf>
    <xf numFmtId="165" fontId="16" fillId="4" borderId="75" xfId="0" applyNumberFormat="1" applyFont="1" applyFill="1" applyBorder="1" applyAlignment="1">
      <alignment horizontal="center" vertical="center"/>
    </xf>
    <xf numFmtId="1" fontId="34" fillId="4" borderId="56" xfId="0" applyNumberFormat="1" applyFont="1" applyFill="1" applyBorder="1" applyAlignment="1">
      <alignment horizontal="left" vertical="center"/>
    </xf>
    <xf numFmtId="0" fontId="5" fillId="4" borderId="57" xfId="0" applyFont="1" applyFill="1" applyBorder="1" applyAlignment="1">
      <alignment horizontal="left" vertical="center"/>
    </xf>
    <xf numFmtId="0" fontId="34" fillId="4" borderId="76" xfId="0" applyFont="1" applyFill="1" applyBorder="1" applyAlignment="1">
      <alignment horizontal="center" vertical="center"/>
    </xf>
    <xf numFmtId="0" fontId="14" fillId="4" borderId="77" xfId="0" applyFont="1" applyFill="1" applyBorder="1" applyAlignment="1">
      <alignment horizontal="left" vertical="center"/>
    </xf>
    <xf numFmtId="0" fontId="16" fillId="4" borderId="76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165" fontId="16" fillId="4" borderId="14" xfId="0" applyNumberFormat="1" applyFont="1" applyFill="1" applyBorder="1" applyAlignment="1">
      <alignment horizontal="center" vertical="center"/>
    </xf>
    <xf numFmtId="0" fontId="41" fillId="9" borderId="70" xfId="0" applyFont="1" applyFill="1" applyBorder="1" applyAlignment="1">
      <alignment horizontal="center" vertical="center"/>
    </xf>
    <xf numFmtId="0" fontId="43" fillId="9" borderId="72" xfId="0" applyFont="1" applyFill="1" applyBorder="1" applyAlignment="1">
      <alignment horizontal="center" vertical="center"/>
    </xf>
    <xf numFmtId="0" fontId="43" fillId="9" borderId="70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165" fontId="14" fillId="4" borderId="79" xfId="0" applyNumberFormat="1" applyFont="1" applyFill="1" applyBorder="1" applyAlignment="1">
      <alignment horizontal="center" vertical="center"/>
    </xf>
    <xf numFmtId="165" fontId="14" fillId="4" borderId="80" xfId="0" applyNumberFormat="1" applyFont="1" applyFill="1" applyBorder="1" applyAlignment="1">
      <alignment horizontal="center" vertical="center"/>
    </xf>
    <xf numFmtId="1" fontId="34" fillId="4" borderId="81" xfId="0" applyNumberFormat="1" applyFont="1" applyFill="1" applyBorder="1" applyAlignment="1">
      <alignment horizontal="left" vertical="center"/>
    </xf>
    <xf numFmtId="0" fontId="34" fillId="4" borderId="82" xfId="0" applyFont="1" applyFill="1" applyBorder="1" applyAlignment="1">
      <alignment horizontal="left" vertical="center"/>
    </xf>
    <xf numFmtId="0" fontId="34" fillId="4" borderId="83" xfId="0" applyFont="1" applyFill="1" applyBorder="1" applyAlignment="1">
      <alignment horizontal="center" vertical="center"/>
    </xf>
    <xf numFmtId="0" fontId="14" fillId="4" borderId="84" xfId="0" applyFont="1" applyFill="1" applyBorder="1" applyAlignment="1">
      <alignment horizontal="left" vertical="center"/>
    </xf>
    <xf numFmtId="165" fontId="14" fillId="4" borderId="81" xfId="0" applyNumberFormat="1" applyFont="1" applyFill="1" applyBorder="1" applyAlignment="1">
      <alignment horizontal="center" vertical="center"/>
    </xf>
    <xf numFmtId="20" fontId="14" fillId="4" borderId="82" xfId="0" applyNumberFormat="1" applyFont="1" applyFill="1" applyBorder="1" applyAlignment="1">
      <alignment horizontal="center" vertical="center"/>
    </xf>
    <xf numFmtId="0" fontId="16" fillId="9" borderId="85" xfId="0" applyFont="1" applyFill="1" applyBorder="1" applyAlignment="1">
      <alignment horizontal="center" vertical="center"/>
    </xf>
    <xf numFmtId="0" fontId="16" fillId="4" borderId="83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165" fontId="14" fillId="4" borderId="86" xfId="0" applyNumberFormat="1" applyFont="1" applyFill="1" applyBorder="1" applyAlignment="1">
      <alignment horizontal="center" vertical="center"/>
    </xf>
    <xf numFmtId="0" fontId="41" fillId="9" borderId="85" xfId="0" applyFont="1" applyFill="1" applyBorder="1" applyAlignment="1">
      <alignment horizontal="center" vertical="center"/>
    </xf>
    <xf numFmtId="165" fontId="16" fillId="4" borderId="11" xfId="0" applyNumberFormat="1" applyFont="1" applyFill="1" applyBorder="1" applyAlignment="1">
      <alignment horizontal="center" vertical="center"/>
    </xf>
    <xf numFmtId="165" fontId="14" fillId="4" borderId="73" xfId="0" applyNumberFormat="1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/>
    </xf>
    <xf numFmtId="0" fontId="43" fillId="4" borderId="68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 wrapText="1"/>
    </xf>
    <xf numFmtId="0" fontId="43" fillId="4" borderId="58" xfId="0" applyFont="1" applyFill="1" applyBorder="1" applyAlignment="1">
      <alignment horizontal="center" vertical="center"/>
    </xf>
    <xf numFmtId="0" fontId="41" fillId="10" borderId="72" xfId="0" applyFont="1" applyFill="1" applyBorder="1" applyAlignment="1">
      <alignment horizontal="center" vertical="center"/>
    </xf>
    <xf numFmtId="0" fontId="41" fillId="10" borderId="70" xfId="0" applyFont="1" applyFill="1" applyBorder="1" applyAlignment="1">
      <alignment horizontal="center" vertical="center"/>
    </xf>
    <xf numFmtId="0" fontId="16" fillId="10" borderId="72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21" fillId="4" borderId="52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3" fontId="44" fillId="0" borderId="1" xfId="0" applyNumberFormat="1" applyFont="1" applyBorder="1" applyAlignment="1">
      <alignment horizontal="center" vertical="center"/>
    </xf>
    <xf numFmtId="9" fontId="45" fillId="3" borderId="1" xfId="0" applyNumberFormat="1" applyFont="1" applyFill="1" applyBorder="1" applyAlignment="1">
      <alignment horizontal="center" vertical="center"/>
    </xf>
    <xf numFmtId="165" fontId="46" fillId="0" borderId="1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right" vertical="center"/>
    </xf>
    <xf numFmtId="0" fontId="8" fillId="4" borderId="35" xfId="0" applyFont="1" applyFill="1" applyBorder="1" applyAlignment="1">
      <alignment vertical="center"/>
    </xf>
    <xf numFmtId="0" fontId="10" fillId="4" borderId="37" xfId="0" applyFont="1" applyFill="1" applyBorder="1" applyAlignment="1">
      <alignment horizontal="left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left"/>
    </xf>
    <xf numFmtId="0" fontId="8" fillId="4" borderId="34" xfId="0" applyFont="1" applyFill="1" applyBorder="1" applyAlignment="1">
      <alignment horizontal="right"/>
    </xf>
    <xf numFmtId="0" fontId="17" fillId="4" borderId="37" xfId="0" applyFont="1" applyFill="1" applyBorder="1" applyAlignment="1">
      <alignment horizontal="left"/>
    </xf>
    <xf numFmtId="0" fontId="8" fillId="4" borderId="38" xfId="0" applyFont="1" applyFill="1" applyBorder="1" applyAlignment="1">
      <alignment horizontal="right"/>
    </xf>
    <xf numFmtId="0" fontId="8" fillId="4" borderId="33" xfId="0" applyFont="1" applyFill="1" applyBorder="1"/>
    <xf numFmtId="0" fontId="8" fillId="4" borderId="37" xfId="0" applyFont="1" applyFill="1" applyBorder="1" applyAlignment="1">
      <alignment vertical="center"/>
    </xf>
    <xf numFmtId="0" fontId="8" fillId="4" borderId="38" xfId="0" applyFont="1" applyFill="1" applyBorder="1" applyAlignment="1">
      <alignment vertical="center"/>
    </xf>
    <xf numFmtId="0" fontId="17" fillId="4" borderId="89" xfId="0" applyFont="1" applyFill="1" applyBorder="1"/>
    <xf numFmtId="0" fontId="8" fillId="4" borderId="90" xfId="0" applyFont="1" applyFill="1" applyBorder="1" applyAlignment="1">
      <alignment horizontal="right"/>
    </xf>
    <xf numFmtId="0" fontId="8" fillId="4" borderId="33" xfId="0" applyFont="1" applyFill="1" applyBorder="1" applyAlignment="1">
      <alignment vertical="center"/>
    </xf>
    <xf numFmtId="0" fontId="8" fillId="4" borderId="37" xfId="0" applyFont="1" applyFill="1" applyBorder="1"/>
    <xf numFmtId="0" fontId="8" fillId="4" borderId="34" xfId="0" applyFont="1" applyFill="1" applyBorder="1" applyAlignment="1">
      <alignment horizontal="right" vertical="center"/>
    </xf>
    <xf numFmtId="0" fontId="8" fillId="4" borderId="38" xfId="0" applyFont="1" applyFill="1" applyBorder="1" applyAlignment="1">
      <alignment horizontal="right" vertical="center"/>
    </xf>
    <xf numFmtId="0" fontId="20" fillId="4" borderId="33" xfId="0" applyFont="1" applyFill="1" applyBorder="1"/>
    <xf numFmtId="0" fontId="8" fillId="4" borderId="55" xfId="0" applyFont="1" applyFill="1" applyBorder="1" applyAlignment="1">
      <alignment horizontal="right" vertical="center"/>
    </xf>
    <xf numFmtId="0" fontId="17" fillId="4" borderId="37" xfId="0" applyFont="1" applyFill="1" applyBorder="1"/>
    <xf numFmtId="0" fontId="11" fillId="4" borderId="33" xfId="0" applyFont="1" applyFill="1" applyBorder="1"/>
    <xf numFmtId="1" fontId="28" fillId="4" borderId="81" xfId="1" applyNumberFormat="1" applyFont="1" applyFill="1" applyBorder="1" applyAlignment="1">
      <alignment horizontal="center" vertical="center"/>
    </xf>
    <xf numFmtId="1" fontId="28" fillId="4" borderId="82" xfId="1" applyNumberFormat="1" applyFont="1" applyFill="1" applyBorder="1" applyAlignment="1">
      <alignment horizontal="center" vertical="center"/>
    </xf>
    <xf numFmtId="1" fontId="28" fillId="4" borderId="85" xfId="1" applyNumberFormat="1" applyFont="1" applyFill="1" applyBorder="1" applyAlignment="1">
      <alignment horizontal="center" vertical="center"/>
    </xf>
    <xf numFmtId="3" fontId="29" fillId="4" borderId="91" xfId="1" applyNumberFormat="1" applyFont="1" applyFill="1" applyBorder="1" applyAlignment="1">
      <alignment horizontal="center" vertical="center"/>
    </xf>
    <xf numFmtId="3" fontId="29" fillId="4" borderId="42" xfId="1" applyNumberFormat="1" applyFont="1" applyFill="1" applyBorder="1" applyAlignment="1">
      <alignment horizontal="center" vertical="center"/>
    </xf>
    <xf numFmtId="3" fontId="29" fillId="4" borderId="92" xfId="1" applyNumberFormat="1" applyFont="1" applyFill="1" applyBorder="1" applyAlignment="1">
      <alignment horizontal="center" vertical="center"/>
    </xf>
    <xf numFmtId="166" fontId="28" fillId="4" borderId="56" xfId="2" applyNumberFormat="1" applyFont="1" applyFill="1" applyBorder="1" applyAlignment="1">
      <alignment horizontal="center" vertical="center"/>
    </xf>
    <xf numFmtId="166" fontId="28" fillId="4" borderId="57" xfId="2" applyNumberFormat="1" applyFont="1" applyFill="1" applyBorder="1" applyAlignment="1">
      <alignment horizontal="center" vertical="center"/>
    </xf>
    <xf numFmtId="166" fontId="28" fillId="4" borderId="58" xfId="2" applyNumberFormat="1" applyFont="1" applyFill="1" applyBorder="1" applyAlignment="1">
      <alignment horizontal="center" vertical="center"/>
    </xf>
    <xf numFmtId="3" fontId="29" fillId="4" borderId="81" xfId="1" applyNumberFormat="1" applyFont="1" applyFill="1" applyBorder="1" applyAlignment="1">
      <alignment horizontal="center"/>
    </xf>
    <xf numFmtId="3" fontId="29" fillId="4" borderId="82" xfId="1" applyNumberFormat="1" applyFont="1" applyFill="1" applyBorder="1" applyAlignment="1">
      <alignment horizontal="center"/>
    </xf>
    <xf numFmtId="3" fontId="29" fillId="4" borderId="85" xfId="1" applyNumberFormat="1" applyFont="1" applyFill="1" applyBorder="1" applyAlignment="1">
      <alignment horizontal="center"/>
    </xf>
    <xf numFmtId="3" fontId="29" fillId="4" borderId="81" xfId="0" applyNumberFormat="1" applyFont="1" applyFill="1" applyBorder="1" applyAlignment="1">
      <alignment horizontal="center" vertical="center"/>
    </xf>
    <xf numFmtId="3" fontId="29" fillId="4" borderId="82" xfId="0" applyNumberFormat="1" applyFont="1" applyFill="1" applyBorder="1" applyAlignment="1">
      <alignment horizontal="center" vertical="center"/>
    </xf>
    <xf numFmtId="3" fontId="29" fillId="4" borderId="85" xfId="0" applyNumberFormat="1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horizontal="center" vertical="center"/>
    </xf>
    <xf numFmtId="0" fontId="7" fillId="4" borderId="85" xfId="0" applyFont="1" applyFill="1" applyBorder="1" applyAlignment="1">
      <alignment horizontal="center" vertical="center"/>
    </xf>
    <xf numFmtId="3" fontId="29" fillId="4" borderId="81" xfId="0" applyNumberFormat="1" applyFont="1" applyFill="1" applyBorder="1" applyAlignment="1">
      <alignment horizontal="center"/>
    </xf>
    <xf numFmtId="3" fontId="29" fillId="4" borderId="82" xfId="0" applyNumberFormat="1" applyFont="1" applyFill="1" applyBorder="1" applyAlignment="1">
      <alignment horizontal="center"/>
    </xf>
    <xf numFmtId="3" fontId="29" fillId="4" borderId="85" xfId="0" applyNumberFormat="1" applyFont="1" applyFill="1" applyBorder="1" applyAlignment="1">
      <alignment horizontal="center"/>
    </xf>
    <xf numFmtId="3" fontId="30" fillId="4" borderId="81" xfId="1" applyNumberFormat="1" applyFont="1" applyFill="1" applyBorder="1" applyAlignment="1">
      <alignment horizontal="center"/>
    </xf>
    <xf numFmtId="3" fontId="30" fillId="4" borderId="82" xfId="1" applyNumberFormat="1" applyFont="1" applyFill="1" applyBorder="1" applyAlignment="1">
      <alignment horizontal="center"/>
    </xf>
    <xf numFmtId="3" fontId="30" fillId="4" borderId="85" xfId="1" applyNumberFormat="1" applyFont="1" applyFill="1" applyBorder="1" applyAlignment="1">
      <alignment horizontal="center"/>
    </xf>
    <xf numFmtId="0" fontId="8" fillId="4" borderId="89" xfId="0" applyFont="1" applyFill="1" applyBorder="1"/>
    <xf numFmtId="0" fontId="8" fillId="4" borderId="90" xfId="0" applyFont="1" applyFill="1" applyBorder="1" applyAlignment="1">
      <alignment horizontal="right" vertical="center"/>
    </xf>
    <xf numFmtId="3" fontId="32" fillId="4" borderId="93" xfId="1" applyNumberFormat="1" applyFont="1" applyFill="1" applyBorder="1" applyAlignment="1">
      <alignment horizontal="center" vertical="center"/>
    </xf>
    <xf numFmtId="3" fontId="32" fillId="4" borderId="94" xfId="1" applyNumberFormat="1" applyFont="1" applyFill="1" applyBorder="1" applyAlignment="1">
      <alignment horizontal="center" vertical="center"/>
    </xf>
    <xf numFmtId="3" fontId="32" fillId="4" borderId="95" xfId="1" applyNumberFormat="1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left" vertical="center"/>
    </xf>
    <xf numFmtId="3" fontId="42" fillId="4" borderId="56" xfId="1" applyNumberFormat="1" applyFont="1" applyFill="1" applyBorder="1" applyAlignment="1">
      <alignment horizontal="center" vertical="center"/>
    </xf>
    <xf numFmtId="3" fontId="42" fillId="4" borderId="57" xfId="1" applyNumberFormat="1" applyFont="1" applyFill="1" applyBorder="1" applyAlignment="1">
      <alignment horizontal="center" vertical="center"/>
    </xf>
    <xf numFmtId="3" fontId="42" fillId="4" borderId="58" xfId="1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vertical="center"/>
    </xf>
    <xf numFmtId="0" fontId="21" fillId="4" borderId="39" xfId="0" applyFont="1" applyFill="1" applyBorder="1" applyAlignment="1">
      <alignment vertical="center"/>
    </xf>
    <xf numFmtId="0" fontId="21" fillId="4" borderId="31" xfId="0" applyFont="1" applyFill="1" applyBorder="1" applyAlignment="1">
      <alignment vertical="center"/>
    </xf>
    <xf numFmtId="0" fontId="21" fillId="4" borderId="40" xfId="0" applyFont="1" applyFill="1" applyBorder="1" applyAlignment="1">
      <alignment vertical="center"/>
    </xf>
    <xf numFmtId="0" fontId="21" fillId="4" borderId="32" xfId="0" applyFont="1" applyFill="1" applyBorder="1" applyAlignment="1">
      <alignment vertical="center"/>
    </xf>
    <xf numFmtId="0" fontId="8" fillId="4" borderId="96" xfId="0" applyFont="1" applyFill="1" applyBorder="1"/>
    <xf numFmtId="0" fontId="8" fillId="4" borderId="88" xfId="0" applyFont="1" applyFill="1" applyBorder="1" applyAlignment="1">
      <alignment horizontal="right" vertical="center"/>
    </xf>
    <xf numFmtId="3" fontId="29" fillId="4" borderId="67" xfId="1" applyNumberFormat="1" applyFont="1" applyFill="1" applyBorder="1" applyAlignment="1">
      <alignment horizontal="center"/>
    </xf>
    <xf numFmtId="3" fontId="29" fillId="4" borderId="44" xfId="1" applyNumberFormat="1" applyFont="1" applyFill="1" applyBorder="1" applyAlignment="1">
      <alignment horizontal="center"/>
    </xf>
    <xf numFmtId="3" fontId="29" fillId="4" borderId="68" xfId="1" applyNumberFormat="1" applyFont="1" applyFill="1" applyBorder="1" applyAlignment="1">
      <alignment horizontal="center"/>
    </xf>
    <xf numFmtId="15" fontId="8" fillId="4" borderId="98" xfId="0" applyNumberFormat="1" applyFont="1" applyFill="1" applyBorder="1" applyAlignment="1">
      <alignment wrapText="1"/>
    </xf>
    <xf numFmtId="15" fontId="8" fillId="4" borderId="87" xfId="0" applyNumberFormat="1" applyFont="1" applyFill="1" applyBorder="1" applyAlignment="1">
      <alignment horizontal="right" wrapText="1"/>
    </xf>
    <xf numFmtId="3" fontId="32" fillId="4" borderId="69" xfId="1" applyNumberFormat="1" applyFont="1" applyFill="1" applyBorder="1" applyAlignment="1">
      <alignment horizontal="center" vertical="center"/>
    </xf>
    <xf numFmtId="3" fontId="32" fillId="4" borderId="43" xfId="1" applyNumberFormat="1" applyFont="1" applyFill="1" applyBorder="1" applyAlignment="1">
      <alignment horizontal="center" vertical="center"/>
    </xf>
    <xf numFmtId="3" fontId="32" fillId="4" borderId="70" xfId="1" applyNumberFormat="1" applyFont="1" applyFill="1" applyBorder="1" applyAlignment="1">
      <alignment horizontal="center" vertical="center"/>
    </xf>
    <xf numFmtId="0" fontId="8" fillId="4" borderId="99" xfId="0" applyFont="1" applyFill="1" applyBorder="1"/>
    <xf numFmtId="0" fontId="8" fillId="4" borderId="100" xfId="0" applyFont="1" applyFill="1" applyBorder="1" applyAlignment="1">
      <alignment horizontal="right" vertical="center"/>
    </xf>
    <xf numFmtId="3" fontId="29" fillId="4" borderId="71" xfId="1" applyNumberFormat="1" applyFont="1" applyFill="1" applyBorder="1" applyAlignment="1">
      <alignment horizontal="center"/>
    </xf>
    <xf numFmtId="3" fontId="29" fillId="4" borderId="41" xfId="1" applyNumberFormat="1" applyFont="1" applyFill="1" applyBorder="1" applyAlignment="1">
      <alignment horizontal="center"/>
    </xf>
    <xf numFmtId="3" fontId="29" fillId="4" borderId="72" xfId="1" applyNumberFormat="1" applyFont="1" applyFill="1" applyBorder="1" applyAlignment="1">
      <alignment horizontal="center"/>
    </xf>
    <xf numFmtId="0" fontId="8" fillId="4" borderId="98" xfId="0" applyFont="1" applyFill="1" applyBorder="1"/>
    <xf numFmtId="0" fontId="8" fillId="4" borderId="87" xfId="0" applyFont="1" applyFill="1" applyBorder="1" applyAlignment="1">
      <alignment horizontal="right" vertical="center"/>
    </xf>
    <xf numFmtId="0" fontId="8" fillId="4" borderId="81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4" borderId="82" xfId="0" applyFont="1" applyFill="1" applyBorder="1" applyAlignment="1">
      <alignment horizontal="center" vertical="center"/>
    </xf>
    <xf numFmtId="0" fontId="8" fillId="4" borderId="85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21" fillId="4" borderId="97" xfId="0" applyFont="1" applyFill="1" applyBorder="1" applyAlignment="1">
      <alignment vertical="center"/>
    </xf>
    <xf numFmtId="0" fontId="21" fillId="4" borderId="101" xfId="0" applyFont="1" applyFill="1" applyBorder="1" applyAlignment="1">
      <alignment vertical="center"/>
    </xf>
    <xf numFmtId="0" fontId="0" fillId="4" borderId="28" xfId="0" applyFill="1" applyBorder="1"/>
    <xf numFmtId="10" fontId="26" fillId="4" borderId="82" xfId="0" applyNumberFormat="1" applyFont="1" applyFill="1" applyBorder="1" applyAlignment="1">
      <alignment horizontal="center"/>
    </xf>
    <xf numFmtId="10" fontId="26" fillId="4" borderId="44" xfId="0" applyNumberFormat="1" applyFont="1" applyFill="1" applyBorder="1" applyAlignment="1">
      <alignment horizontal="center"/>
    </xf>
    <xf numFmtId="10" fontId="26" fillId="4" borderId="43" xfId="0" applyNumberFormat="1" applyFont="1" applyFill="1" applyBorder="1" applyAlignment="1">
      <alignment horizontal="center"/>
    </xf>
    <xf numFmtId="10" fontId="26" fillId="4" borderId="41" xfId="0" applyNumberFormat="1" applyFont="1" applyFill="1" applyBorder="1" applyAlignment="1">
      <alignment horizontal="center"/>
    </xf>
    <xf numFmtId="10" fontId="26" fillId="4" borderId="42" xfId="0" applyNumberFormat="1" applyFont="1" applyFill="1" applyBorder="1" applyAlignment="1">
      <alignment horizontal="center"/>
    </xf>
    <xf numFmtId="10" fontId="26" fillId="4" borderId="68" xfId="0" applyNumberFormat="1" applyFont="1" applyFill="1" applyBorder="1" applyAlignment="1">
      <alignment horizontal="center"/>
    </xf>
    <xf numFmtId="10" fontId="26" fillId="4" borderId="95" xfId="0" applyNumberFormat="1" applyFont="1" applyFill="1" applyBorder="1" applyAlignment="1">
      <alignment horizontal="center"/>
    </xf>
    <xf numFmtId="10" fontId="26" fillId="4" borderId="58" xfId="0" applyNumberFormat="1" applyFont="1" applyFill="1" applyBorder="1" applyAlignment="1">
      <alignment horizontal="center"/>
    </xf>
    <xf numFmtId="0" fontId="26" fillId="11" borderId="81" xfId="0" applyFont="1" applyFill="1" applyBorder="1" applyAlignment="1">
      <alignment horizontal="center"/>
    </xf>
    <xf numFmtId="0" fontId="26" fillId="11" borderId="82" xfId="0" applyFont="1" applyFill="1" applyBorder="1" applyAlignment="1">
      <alignment horizontal="center"/>
    </xf>
    <xf numFmtId="0" fontId="26" fillId="11" borderId="67" xfId="0" applyFont="1" applyFill="1" applyBorder="1" applyAlignment="1">
      <alignment horizontal="center"/>
    </xf>
    <xf numFmtId="0" fontId="26" fillId="11" borderId="44" xfId="0" applyFont="1" applyFill="1" applyBorder="1" applyAlignment="1">
      <alignment horizontal="center"/>
    </xf>
    <xf numFmtId="0" fontId="26" fillId="11" borderId="69" xfId="0" applyFont="1" applyFill="1" applyBorder="1" applyAlignment="1">
      <alignment horizontal="center"/>
    </xf>
    <xf numFmtId="0" fontId="26" fillId="11" borderId="43" xfId="0" applyFont="1" applyFill="1" applyBorder="1" applyAlignment="1">
      <alignment horizontal="center"/>
    </xf>
    <xf numFmtId="0" fontId="26" fillId="11" borderId="71" xfId="0" applyFont="1" applyFill="1" applyBorder="1" applyAlignment="1">
      <alignment horizontal="center"/>
    </xf>
    <xf numFmtId="0" fontId="26" fillId="11" borderId="41" xfId="0" applyFont="1" applyFill="1" applyBorder="1" applyAlignment="1">
      <alignment horizontal="center"/>
    </xf>
    <xf numFmtId="0" fontId="26" fillId="11" borderId="91" xfId="0" applyFont="1" applyFill="1" applyBorder="1" applyAlignment="1">
      <alignment horizontal="center"/>
    </xf>
    <xf numFmtId="0" fontId="26" fillId="11" borderId="42" xfId="0" applyFont="1" applyFill="1" applyBorder="1" applyAlignment="1">
      <alignment horizontal="center"/>
    </xf>
    <xf numFmtId="0" fontId="26" fillId="11" borderId="93" xfId="0" applyFont="1" applyFill="1" applyBorder="1" applyAlignment="1">
      <alignment horizontal="center"/>
    </xf>
    <xf numFmtId="0" fontId="26" fillId="11" borderId="94" xfId="0" applyFont="1" applyFill="1" applyBorder="1" applyAlignment="1">
      <alignment horizontal="center"/>
    </xf>
    <xf numFmtId="0" fontId="26" fillId="11" borderId="56" xfId="0" applyFont="1" applyFill="1" applyBorder="1" applyAlignment="1">
      <alignment horizontal="center"/>
    </xf>
    <xf numFmtId="0" fontId="26" fillId="11" borderId="57" xfId="0" applyFont="1" applyFill="1" applyBorder="1" applyAlignment="1">
      <alignment horizontal="center"/>
    </xf>
    <xf numFmtId="0" fontId="26" fillId="11" borderId="85" xfId="0" applyFont="1" applyFill="1" applyBorder="1" applyAlignment="1">
      <alignment horizontal="center"/>
    </xf>
    <xf numFmtId="0" fontId="26" fillId="11" borderId="68" xfId="0" applyFont="1" applyFill="1" applyBorder="1" applyAlignment="1">
      <alignment horizontal="center"/>
    </xf>
    <xf numFmtId="0" fontId="26" fillId="11" borderId="70" xfId="0" applyFont="1" applyFill="1" applyBorder="1" applyAlignment="1">
      <alignment horizontal="center"/>
    </xf>
    <xf numFmtId="0" fontId="26" fillId="11" borderId="72" xfId="0" applyFont="1" applyFill="1" applyBorder="1" applyAlignment="1">
      <alignment horizontal="center"/>
    </xf>
    <xf numFmtId="0" fontId="26" fillId="11" borderId="92" xfId="0" applyFont="1" applyFill="1" applyBorder="1" applyAlignment="1">
      <alignment horizontal="center"/>
    </xf>
    <xf numFmtId="10" fontId="43" fillId="4" borderId="56" xfId="0" applyNumberFormat="1" applyFont="1" applyFill="1" applyBorder="1" applyAlignment="1">
      <alignment horizontal="center"/>
    </xf>
    <xf numFmtId="10" fontId="43" fillId="4" borderId="57" xfId="0" applyNumberFormat="1" applyFont="1" applyFill="1" applyBorder="1" applyAlignment="1">
      <alignment horizontal="center"/>
    </xf>
    <xf numFmtId="10" fontId="43" fillId="4" borderId="58" xfId="0" applyNumberFormat="1" applyFont="1" applyFill="1" applyBorder="1" applyAlignment="1">
      <alignment horizontal="center"/>
    </xf>
    <xf numFmtId="9" fontId="42" fillId="4" borderId="56" xfId="0" applyNumberFormat="1" applyFont="1" applyFill="1" applyBorder="1" applyAlignment="1">
      <alignment horizontal="center" vertical="center"/>
    </xf>
    <xf numFmtId="9" fontId="42" fillId="4" borderId="57" xfId="0" applyNumberFormat="1" applyFont="1" applyFill="1" applyBorder="1" applyAlignment="1">
      <alignment horizontal="center" vertical="center"/>
    </xf>
    <xf numFmtId="9" fontId="42" fillId="4" borderId="58" xfId="0" applyNumberFormat="1" applyFont="1" applyFill="1" applyBorder="1" applyAlignment="1">
      <alignment horizontal="center" vertical="center"/>
    </xf>
    <xf numFmtId="10" fontId="43" fillId="4" borderId="93" xfId="2" applyNumberFormat="1" applyFont="1" applyFill="1" applyBorder="1" applyAlignment="1">
      <alignment horizontal="center" vertical="center"/>
    </xf>
    <xf numFmtId="10" fontId="43" fillId="4" borderId="94" xfId="2" applyNumberFormat="1" applyFont="1" applyFill="1" applyBorder="1" applyAlignment="1">
      <alignment horizontal="center" vertical="center"/>
    </xf>
    <xf numFmtId="10" fontId="43" fillId="4" borderId="95" xfId="2" applyNumberFormat="1" applyFont="1" applyFill="1" applyBorder="1" applyAlignment="1">
      <alignment horizontal="center" vertical="center"/>
    </xf>
    <xf numFmtId="10" fontId="43" fillId="4" borderId="91" xfId="0" applyNumberFormat="1" applyFont="1" applyFill="1" applyBorder="1" applyAlignment="1">
      <alignment horizontal="center" vertical="center"/>
    </xf>
    <xf numFmtId="10" fontId="43" fillId="4" borderId="42" xfId="0" applyNumberFormat="1" applyFont="1" applyFill="1" applyBorder="1" applyAlignment="1">
      <alignment horizontal="center" vertical="center"/>
    </xf>
    <xf numFmtId="10" fontId="43" fillId="4" borderId="92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textRotation="90"/>
    </xf>
    <xf numFmtId="0" fontId="16" fillId="4" borderId="0" xfId="0" applyFont="1" applyFill="1"/>
    <xf numFmtId="0" fontId="13" fillId="4" borderId="0" xfId="0" applyFont="1" applyFill="1"/>
    <xf numFmtId="3" fontId="2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textRotation="90"/>
    </xf>
    <xf numFmtId="0" fontId="0" fillId="4" borderId="27" xfId="0" applyFill="1" applyBorder="1"/>
    <xf numFmtId="0" fontId="0" fillId="4" borderId="0" xfId="0" applyFill="1" applyAlignment="1">
      <alignment horizontal="left"/>
    </xf>
    <xf numFmtId="0" fontId="13" fillId="4" borderId="0" xfId="0" applyFont="1" applyFill="1" applyAlignment="1">
      <alignment horizontal="left"/>
    </xf>
    <xf numFmtId="0" fontId="19" fillId="4" borderId="0" xfId="0" applyFont="1" applyFill="1"/>
    <xf numFmtId="0" fontId="10" fillId="4" borderId="52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4" borderId="15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53" fillId="0" borderId="0" xfId="0" applyFont="1"/>
    <xf numFmtId="3" fontId="51" fillId="0" borderId="0" xfId="0" applyNumberFormat="1" applyFont="1"/>
    <xf numFmtId="3" fontId="52" fillId="0" borderId="0" xfId="0" applyNumberFormat="1" applyFont="1"/>
    <xf numFmtId="9" fontId="45" fillId="3" borderId="2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8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6" fillId="4" borderId="1" xfId="0" applyFont="1" applyFill="1" applyBorder="1" applyAlignment="1">
      <alignment horizontal="left" vertical="center"/>
    </xf>
    <xf numFmtId="0" fontId="56" fillId="4" borderId="1" xfId="0" applyFont="1" applyFill="1" applyBorder="1" applyAlignment="1">
      <alignment horizontal="center"/>
    </xf>
    <xf numFmtId="0" fontId="56" fillId="4" borderId="1" xfId="0" applyFont="1" applyFill="1" applyBorder="1"/>
    <xf numFmtId="0" fontId="14" fillId="0" borderId="1" xfId="0" applyFont="1" applyBorder="1"/>
    <xf numFmtId="0" fontId="31" fillId="4" borderId="1" xfId="0" applyFont="1" applyFill="1" applyBorder="1" applyAlignment="1">
      <alignment horizontal="left" vertical="center"/>
    </xf>
    <xf numFmtId="0" fontId="34" fillId="0" borderId="1" xfId="0" applyFont="1" applyBorder="1"/>
    <xf numFmtId="0" fontId="16" fillId="0" borderId="1" xfId="0" applyFont="1" applyBorder="1"/>
    <xf numFmtId="0" fontId="13" fillId="0" borderId="1" xfId="0" applyFont="1" applyBorder="1"/>
    <xf numFmtId="0" fontId="51" fillId="0" borderId="0" xfId="0" applyFont="1"/>
    <xf numFmtId="0" fontId="39" fillId="0" borderId="0" xfId="0" applyFont="1"/>
    <xf numFmtId="0" fontId="52" fillId="0" borderId="0" xfId="0" applyFont="1"/>
    <xf numFmtId="9" fontId="45" fillId="12" borderId="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wrapText="1"/>
    </xf>
    <xf numFmtId="0" fontId="39" fillId="0" borderId="26" xfId="0" applyFont="1" applyBorder="1" applyAlignment="1">
      <alignment horizontal="right" vertical="center"/>
    </xf>
    <xf numFmtId="9" fontId="45" fillId="4" borderId="25" xfId="0" applyNumberFormat="1" applyFont="1" applyFill="1" applyBorder="1" applyAlignment="1">
      <alignment horizontal="center" vertical="center"/>
    </xf>
    <xf numFmtId="9" fontId="45" fillId="7" borderId="1" xfId="0" applyNumberFormat="1" applyFont="1" applyFill="1" applyBorder="1" applyAlignment="1">
      <alignment horizontal="center" vertical="center"/>
    </xf>
    <xf numFmtId="0" fontId="58" fillId="0" borderId="3" xfId="0" applyFont="1" applyBorder="1" applyAlignment="1">
      <alignment horizontal="left" vertical="center"/>
    </xf>
    <xf numFmtId="3" fontId="59" fillId="0" borderId="1" xfId="0" applyNumberFormat="1" applyFont="1" applyBorder="1" applyAlignment="1">
      <alignment horizontal="center" vertical="center"/>
    </xf>
    <xf numFmtId="3" fontId="44" fillId="3" borderId="1" xfId="0" applyNumberFormat="1" applyFont="1" applyFill="1" applyBorder="1" applyAlignment="1">
      <alignment horizontal="center" vertical="center"/>
    </xf>
    <xf numFmtId="9" fontId="52" fillId="4" borderId="0" xfId="0" applyNumberFormat="1" applyFon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36" fillId="3" borderId="11" xfId="0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1" fillId="9" borderId="11" xfId="0" applyFont="1" applyFill="1" applyBorder="1" applyAlignment="1">
      <alignment horizontal="center" vertical="center"/>
    </xf>
    <xf numFmtId="0" fontId="41" fillId="10" borderId="75" xfId="0" applyFont="1" applyFill="1" applyBorder="1" applyAlignment="1">
      <alignment horizontal="center" vertical="center"/>
    </xf>
    <xf numFmtId="0" fontId="41" fillId="10" borderId="74" xfId="0" applyFont="1" applyFill="1" applyBorder="1" applyAlignment="1">
      <alignment horizontal="center" vertical="center"/>
    </xf>
    <xf numFmtId="0" fontId="43" fillId="9" borderId="75" xfId="0" applyFont="1" applyFill="1" applyBorder="1" applyAlignment="1">
      <alignment horizontal="center" vertical="center"/>
    </xf>
    <xf numFmtId="0" fontId="43" fillId="9" borderId="74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168" fontId="0" fillId="0" borderId="1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6" fillId="0" borderId="0" xfId="0" applyFont="1" applyFill="1" applyBorder="1"/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15" fontId="8" fillId="4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4" borderId="6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7" borderId="18" xfId="0" applyFont="1" applyFill="1" applyBorder="1" applyAlignment="1">
      <alignment horizontal="left" wrapText="1"/>
    </xf>
    <xf numFmtId="0" fontId="14" fillId="7" borderId="16" xfId="0" applyFont="1" applyFill="1" applyBorder="1" applyAlignment="1">
      <alignment horizontal="left" wrapText="1"/>
    </xf>
    <xf numFmtId="0" fontId="14" fillId="7" borderId="20" xfId="0" applyFont="1" applyFill="1" applyBorder="1" applyAlignment="1">
      <alignment horizontal="left" wrapText="1"/>
    </xf>
    <xf numFmtId="0" fontId="14" fillId="7" borderId="15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left" wrapText="1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21" fillId="4" borderId="30" xfId="0" applyFont="1" applyFill="1" applyBorder="1" applyAlignment="1">
      <alignment horizontal="left" vertical="center"/>
    </xf>
    <xf numFmtId="0" fontId="21" fillId="4" borderId="39" xfId="0" applyFont="1" applyFill="1" applyBorder="1" applyAlignment="1">
      <alignment horizontal="left" vertical="center"/>
    </xf>
    <xf numFmtId="0" fontId="21" fillId="4" borderId="97" xfId="0" applyFont="1" applyFill="1" applyBorder="1" applyAlignment="1">
      <alignment horizontal="left" vertical="center"/>
    </xf>
    <xf numFmtId="0" fontId="21" fillId="4" borderId="101" xfId="0" applyFont="1" applyFill="1" applyBorder="1" applyAlignment="1">
      <alignment horizontal="left" vertical="center"/>
    </xf>
    <xf numFmtId="0" fontId="21" fillId="4" borderId="31" xfId="0" applyFont="1" applyFill="1" applyBorder="1" applyAlignment="1">
      <alignment horizontal="left" vertical="center"/>
    </xf>
    <xf numFmtId="0" fontId="21" fillId="4" borderId="40" xfId="0" applyFont="1" applyFill="1" applyBorder="1" applyAlignment="1">
      <alignment horizontal="left" vertical="center"/>
    </xf>
    <xf numFmtId="0" fontId="21" fillId="4" borderId="32" xfId="0" applyFont="1" applyFill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4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textRotation="90"/>
    </xf>
    <xf numFmtId="0" fontId="9" fillId="4" borderId="9" xfId="0" applyFont="1" applyFill="1" applyBorder="1" applyAlignment="1">
      <alignment horizontal="center" vertical="center" textRotation="90"/>
    </xf>
    <xf numFmtId="0" fontId="9" fillId="4" borderId="10" xfId="0" applyFont="1" applyFill="1" applyBorder="1" applyAlignment="1">
      <alignment horizontal="center" vertical="center" textRotation="90"/>
    </xf>
    <xf numFmtId="0" fontId="21" fillId="3" borderId="52" xfId="0" applyFont="1" applyFill="1" applyBorder="1" applyAlignment="1">
      <alignment horizontal="left" vertical="center"/>
    </xf>
    <xf numFmtId="0" fontId="21" fillId="3" borderId="53" xfId="0" applyFont="1" applyFill="1" applyBorder="1" applyAlignment="1">
      <alignment horizontal="left" vertical="center"/>
    </xf>
    <xf numFmtId="0" fontId="21" fillId="3" borderId="54" xfId="0" applyFont="1" applyFill="1" applyBorder="1" applyAlignment="1">
      <alignment horizontal="left" vertical="center"/>
    </xf>
    <xf numFmtId="0" fontId="47" fillId="0" borderId="24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left" vertical="center"/>
    </xf>
    <xf numFmtId="0" fontId="14" fillId="10" borderId="8" xfId="0" applyFont="1" applyFill="1" applyBorder="1" applyAlignment="1">
      <alignment horizontal="left" vertical="center"/>
    </xf>
    <xf numFmtId="0" fontId="14" fillId="10" borderId="2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36" fillId="3" borderId="28" xfId="0" applyFont="1" applyFill="1" applyBorder="1" applyAlignment="1">
      <alignment horizontal="right" vertical="center" wrapText="1"/>
    </xf>
    <xf numFmtId="0" fontId="36" fillId="3" borderId="29" xfId="0" applyFont="1" applyFill="1" applyBorder="1" applyAlignment="1">
      <alignment horizontal="right" vertical="center" wrapText="1"/>
    </xf>
    <xf numFmtId="0" fontId="36" fillId="4" borderId="63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66" xfId="0" applyFont="1" applyFill="1" applyBorder="1" applyAlignment="1">
      <alignment horizontal="center" vertical="center"/>
    </xf>
    <xf numFmtId="0" fontId="36" fillId="4" borderId="14" xfId="0" applyFont="1" applyFill="1" applyBorder="1" applyAlignment="1">
      <alignment horizontal="center" vertical="center"/>
    </xf>
    <xf numFmtId="0" fontId="36" fillId="4" borderId="62" xfId="0" applyFont="1" applyFill="1" applyBorder="1" applyAlignment="1">
      <alignment horizontal="center" vertical="center" wrapText="1"/>
    </xf>
    <xf numFmtId="0" fontId="36" fillId="4" borderId="6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/>
    </xf>
    <xf numFmtId="0" fontId="36" fillId="3" borderId="52" xfId="0" applyFont="1" applyFill="1" applyBorder="1" applyAlignment="1">
      <alignment horizontal="center" vertical="center" wrapText="1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0" fontId="36" fillId="4" borderId="61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0" fillId="4" borderId="10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03" xfId="0" applyFont="1" applyFill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31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29CB2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23813</xdr:rowOff>
    </xdr:from>
    <xdr:to>
      <xdr:col>28</xdr:col>
      <xdr:colOff>119064</xdr:colOff>
      <xdr:row>29</xdr:row>
      <xdr:rowOff>23814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23813"/>
          <a:ext cx="16466344" cy="8536782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55418</xdr:colOff>
      <xdr:row>37</xdr:row>
      <xdr:rowOff>96982</xdr:rowOff>
    </xdr:from>
    <xdr:to>
      <xdr:col>10</xdr:col>
      <xdr:colOff>734291</xdr:colOff>
      <xdr:row>40</xdr:row>
      <xdr:rowOff>195696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109" y="10764982"/>
          <a:ext cx="19812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225136</xdr:colOff>
      <xdr:row>2</xdr:row>
      <xdr:rowOff>0</xdr:rowOff>
    </xdr:from>
    <xdr:to>
      <xdr:col>26</xdr:col>
      <xdr:colOff>317500</xdr:colOff>
      <xdr:row>44</xdr:row>
      <xdr:rowOff>259772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32969" y="592667"/>
          <a:ext cx="26402531" cy="11986105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518844</xdr:colOff>
      <xdr:row>3</xdr:row>
      <xdr:rowOff>284656</xdr:rowOff>
    </xdr:from>
    <xdr:to>
      <xdr:col>30</xdr:col>
      <xdr:colOff>556674</xdr:colOff>
      <xdr:row>4</xdr:row>
      <xdr:rowOff>148620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63683C-A86D-4232-B9DA-F8496E6AFF4E}"/>
            </a:ext>
          </a:extLst>
        </xdr:cNvPr>
        <xdr:cNvSpPr txBox="1"/>
      </xdr:nvSpPr>
      <xdr:spPr>
        <a:xfrm>
          <a:off x="28590223" y="1171466"/>
          <a:ext cx="5074037" cy="663188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เพิ่ม</a:t>
          </a:r>
          <a:r>
            <a:rPr lang="en-US" sz="1800" baseline="0"/>
            <a:t> Selection </a:t>
          </a:r>
          <a:r>
            <a:rPr lang="th-TH" sz="1800" baseline="0"/>
            <a:t>กดเลือก </a:t>
          </a:r>
          <a:r>
            <a:rPr lang="en-US" sz="1800" baseline="0"/>
            <a:t>LIne</a:t>
          </a:r>
          <a:r>
            <a:rPr lang="th-TH" sz="1800" baseline="0"/>
            <a:t> อื่นได้</a:t>
          </a:r>
          <a:br>
            <a:rPr lang="th-TH" sz="1800" b="1" baseline="0"/>
          </a:br>
          <a:endParaRPr lang="en-US" sz="1800" b="0"/>
        </a:p>
      </xdr:txBody>
    </xdr:sp>
    <xdr:clientData/>
  </xdr:twoCellAnchor>
  <xdr:twoCellAnchor>
    <xdr:from>
      <xdr:col>23</xdr:col>
      <xdr:colOff>1565603</xdr:colOff>
      <xdr:row>3</xdr:row>
      <xdr:rowOff>616250</xdr:rowOff>
    </xdr:from>
    <xdr:to>
      <xdr:col>26</xdr:col>
      <xdr:colOff>518844</xdr:colOff>
      <xdr:row>4</xdr:row>
      <xdr:rowOff>153276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FEB0451-0A2F-48D5-97C0-E8A4A944B7D4}"/>
            </a:ext>
          </a:extLst>
        </xdr:cNvPr>
        <xdr:cNvCxnSpPr>
          <a:stCxn id="2" idx="1"/>
        </xdr:cNvCxnSpPr>
      </xdr:nvCxnSpPr>
      <xdr:spPr>
        <a:xfrm flipH="1">
          <a:off x="25400000" y="1503060"/>
          <a:ext cx="3190223" cy="33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1357586</xdr:colOff>
      <xdr:row>4</xdr:row>
      <xdr:rowOff>21896</xdr:rowOff>
    </xdr:from>
    <xdr:to>
      <xdr:col>23</xdr:col>
      <xdr:colOff>1711106</xdr:colOff>
      <xdr:row>4</xdr:row>
      <xdr:rowOff>320674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18C8CED0-02D9-4498-A6DD-A00A6498C215}"/>
            </a:ext>
          </a:extLst>
        </xdr:cNvPr>
        <xdr:cNvSpPr/>
      </xdr:nvSpPr>
      <xdr:spPr>
        <a:xfrm rot="10800000">
          <a:off x="25191983" y="1707930"/>
          <a:ext cx="353520" cy="298778"/>
        </a:xfrm>
        <a:prstGeom prst="triangl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1315648</xdr:colOff>
      <xdr:row>1</xdr:row>
      <xdr:rowOff>23147</xdr:rowOff>
    </xdr:from>
    <xdr:to>
      <xdr:col>35</xdr:col>
      <xdr:colOff>293452</xdr:colOff>
      <xdr:row>34</xdr:row>
      <xdr:rowOff>148517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FEF6408-41F6-8D40-F5B6-56EE84DAC671}"/>
            </a:ext>
          </a:extLst>
        </xdr:cNvPr>
        <xdr:cNvSpPr/>
      </xdr:nvSpPr>
      <xdr:spPr>
        <a:xfrm>
          <a:off x="43546490" y="1186200"/>
          <a:ext cx="2005751" cy="16949528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718791</xdr:colOff>
      <xdr:row>0</xdr:row>
      <xdr:rowOff>325245</xdr:rowOff>
    </xdr:from>
    <xdr:to>
      <xdr:col>17</xdr:col>
      <xdr:colOff>1084535</xdr:colOff>
      <xdr:row>0</xdr:row>
      <xdr:rowOff>982083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E43CF5-F159-4810-8726-220EE633B581}"/>
            </a:ext>
          </a:extLst>
        </xdr:cNvPr>
        <xdr:cNvSpPr txBox="1"/>
      </xdr:nvSpPr>
      <xdr:spPr>
        <a:xfrm>
          <a:off x="17430132" y="325245"/>
          <a:ext cx="5074037" cy="656838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เพิ่ม</a:t>
          </a:r>
          <a:r>
            <a:rPr lang="en-US" sz="1800" baseline="0"/>
            <a:t> Selection </a:t>
          </a:r>
          <a:r>
            <a:rPr lang="th-TH" sz="1800" baseline="0"/>
            <a:t>กดเลือก </a:t>
          </a:r>
          <a:r>
            <a:rPr lang="en-US" sz="1800" baseline="0"/>
            <a:t>LIne</a:t>
          </a:r>
          <a:r>
            <a:rPr lang="th-TH" sz="1800" baseline="0"/>
            <a:t> อื่นได้</a:t>
          </a:r>
          <a:br>
            <a:rPr lang="th-TH" sz="1800" b="1" baseline="0"/>
          </a:br>
          <a:endParaRPr lang="en-US" sz="1800" b="0"/>
        </a:p>
      </xdr:txBody>
    </xdr:sp>
    <xdr:clientData/>
  </xdr:twoCellAnchor>
  <xdr:twoCellAnchor>
    <xdr:from>
      <xdr:col>11</xdr:col>
      <xdr:colOff>0</xdr:colOff>
      <xdr:row>0</xdr:row>
      <xdr:rowOff>278780</xdr:rowOff>
    </xdr:from>
    <xdr:to>
      <xdr:col>12</xdr:col>
      <xdr:colOff>1053171</xdr:colOff>
      <xdr:row>0</xdr:row>
      <xdr:rowOff>913780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41F678-FA0A-20C8-1637-96EBC5027A90}"/>
            </a:ext>
          </a:extLst>
        </xdr:cNvPr>
        <xdr:cNvSpPr/>
      </xdr:nvSpPr>
      <xdr:spPr>
        <a:xfrm>
          <a:off x="14357195" y="278780"/>
          <a:ext cx="2230244" cy="635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0"/>
            <a:t>5W</a:t>
          </a:r>
        </a:p>
      </xdr:txBody>
    </xdr:sp>
    <xdr:clientData/>
  </xdr:twoCellAnchor>
  <xdr:twoCellAnchor>
    <xdr:from>
      <xdr:col>12</xdr:col>
      <xdr:colOff>415384</xdr:colOff>
      <xdr:row>0</xdr:row>
      <xdr:rowOff>438376</xdr:rowOff>
    </xdr:from>
    <xdr:to>
      <xdr:col>12</xdr:col>
      <xdr:colOff>1044034</xdr:colOff>
      <xdr:row>0</xdr:row>
      <xdr:rowOff>890310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B2132405-1945-9389-C7EE-9E042120F8E9}"/>
            </a:ext>
          </a:extLst>
        </xdr:cNvPr>
        <xdr:cNvSpPr/>
      </xdr:nvSpPr>
      <xdr:spPr>
        <a:xfrm rot="10800000">
          <a:off x="15949652" y="438376"/>
          <a:ext cx="628650" cy="451934"/>
        </a:xfrm>
        <a:prstGeom prst="triangl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1056346</xdr:colOff>
      <xdr:row>0</xdr:row>
      <xdr:rowOff>597868</xdr:rowOff>
    </xdr:from>
    <xdr:to>
      <xdr:col>13</xdr:col>
      <xdr:colOff>721966</xdr:colOff>
      <xdr:row>0</xdr:row>
      <xdr:rowOff>655252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E686D4D-B433-4D72-88B2-538D9FB67635}"/>
            </a:ext>
          </a:extLst>
        </xdr:cNvPr>
        <xdr:cNvCxnSpPr>
          <a:stCxn id="6" idx="1"/>
          <a:endCxn id="7" idx="3"/>
        </xdr:cNvCxnSpPr>
      </xdr:nvCxnSpPr>
      <xdr:spPr>
        <a:xfrm flipH="1" flipV="1">
          <a:off x="16590614" y="597868"/>
          <a:ext cx="842693" cy="5738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122369</xdr:colOff>
      <xdr:row>1</xdr:row>
      <xdr:rowOff>121920</xdr:rowOff>
    </xdr:from>
    <xdr:to>
      <xdr:col>20</xdr:col>
      <xdr:colOff>200848</xdr:colOff>
      <xdr:row>27</xdr:row>
      <xdr:rowOff>51211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404" y="301214"/>
          <a:ext cx="8612879" cy="5514303"/>
        </a:xfrm>
        <a:prstGeom prst="rect">
          <a:avLst/>
        </a:prstGeom>
      </xdr:spPr>
    </xdr:pic>
    <xdr:clientData/>
  </xdr:twoCellAnchor>
  <xdr:twoCellAnchor>
    <xdr:from>
      <xdr:col>7</xdr:col>
      <xdr:colOff>8966</xdr:colOff>
      <xdr:row>7</xdr:row>
      <xdr:rowOff>116541</xdr:rowOff>
    </xdr:from>
    <xdr:to>
      <xdr:col>9</xdr:col>
      <xdr:colOff>89648</xdr:colOff>
      <xdr:row>9</xdr:row>
      <xdr:rowOff>161365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18613" y="1371600"/>
          <a:ext cx="1299882" cy="4034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573743</xdr:colOff>
      <xdr:row>1</xdr:row>
      <xdr:rowOff>89647</xdr:rowOff>
    </xdr:from>
    <xdr:to>
      <xdr:col>20</xdr:col>
      <xdr:colOff>161366</xdr:colOff>
      <xdr:row>1</xdr:row>
      <xdr:rowOff>770965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08778" y="268941"/>
          <a:ext cx="8122023" cy="6813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493059</xdr:colOff>
      <xdr:row>0</xdr:row>
      <xdr:rowOff>161365</xdr:rowOff>
    </xdr:from>
    <xdr:to>
      <xdr:col>7</xdr:col>
      <xdr:colOff>242046</xdr:colOff>
      <xdr:row>1</xdr:row>
      <xdr:rowOff>277906</xdr:rowOff>
    </xdr:to>
    <xdr:sp macro="" textlink="">
      <xdr:nvSpPr>
        <xdr:cNvPr id="7" name="二等辺三角形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628094" y="161365"/>
          <a:ext cx="358587" cy="295835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1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463027</xdr:colOff>
      <xdr:row>6</xdr:row>
      <xdr:rowOff>130885</xdr:rowOff>
    </xdr:from>
    <xdr:to>
      <xdr:col>7</xdr:col>
      <xdr:colOff>97267</xdr:colOff>
      <xdr:row>7</xdr:row>
      <xdr:rowOff>164951</xdr:rowOff>
    </xdr:to>
    <xdr:sp macro="" textlink="">
      <xdr:nvSpPr>
        <xdr:cNvPr id="9" name="二等辺三角形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563074" y="1206650"/>
          <a:ext cx="243840" cy="213360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3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35860</xdr:colOff>
      <xdr:row>1</xdr:row>
      <xdr:rowOff>761999</xdr:rowOff>
    </xdr:from>
    <xdr:to>
      <xdr:col>20</xdr:col>
      <xdr:colOff>259978</xdr:colOff>
      <xdr:row>1</xdr:row>
      <xdr:rowOff>1057834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999695" y="941293"/>
          <a:ext cx="6929718" cy="2958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507852</xdr:colOff>
      <xdr:row>1</xdr:row>
      <xdr:rowOff>740484</xdr:rowOff>
    </xdr:from>
    <xdr:to>
      <xdr:col>9</xdr:col>
      <xdr:colOff>142092</xdr:colOff>
      <xdr:row>1</xdr:row>
      <xdr:rowOff>953844</xdr:rowOff>
    </xdr:to>
    <xdr:sp macro="" textlink="">
      <xdr:nvSpPr>
        <xdr:cNvPr id="8" name="二等辺三角形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0862087" y="919778"/>
          <a:ext cx="243840" cy="213360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2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152399</xdr:colOff>
      <xdr:row>1</xdr:row>
      <xdr:rowOff>242046</xdr:rowOff>
    </xdr:from>
    <xdr:to>
      <xdr:col>2</xdr:col>
      <xdr:colOff>2572870</xdr:colOff>
      <xdr:row>1</xdr:row>
      <xdr:rowOff>967767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421340"/>
          <a:ext cx="6508377" cy="7257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325413</xdr:colOff>
      <xdr:row>8</xdr:row>
      <xdr:rowOff>69518</xdr:rowOff>
    </xdr:from>
    <xdr:to>
      <xdr:col>32</xdr:col>
      <xdr:colOff>173772</xdr:colOff>
      <xdr:row>14</xdr:row>
      <xdr:rowOff>113731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E19563-3AED-E3A3-F535-B03E360080A1}"/>
            </a:ext>
          </a:extLst>
        </xdr:cNvPr>
        <xdr:cNvSpPr txBox="1"/>
      </xdr:nvSpPr>
      <xdr:spPr>
        <a:xfrm>
          <a:off x="23829891" y="2874891"/>
          <a:ext cx="4094329" cy="2622124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+mn-lt"/>
            </a:rPr>
            <a:t>เปลี่ยน</a:t>
          </a:r>
          <a:r>
            <a:rPr lang="th-TH" sz="1400" baseline="0">
              <a:latin typeface="+mn-lt"/>
            </a:rPr>
            <a:t>อักษรเป็นสีแดงหรือสีดำ เมื่อ </a:t>
          </a:r>
          <a:b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สูตร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หรือ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ค่า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Actual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หารด้วย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Plan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ของ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State  CLS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V/U  &lt;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ให้อักษรเป๋นสีแดง</a:t>
          </a: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หรือ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V/U  &gt;=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ให้อักษรเป๋นสีดำ</a:t>
          </a:r>
        </a:p>
        <a:p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เปลีย่น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BG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เป็นสีแดงหรือเขียวเมื่อ  </a:t>
          </a:r>
          <a:b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BG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เป็นสีแดงเมื่อ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Classify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ยังไม่เสร็จ</a:t>
          </a:r>
        </a:p>
        <a:p>
          <a:r>
            <a:rPr lang="en-US" sz="1400">
              <a:latin typeface="+mn-lt"/>
            </a:rPr>
            <a:t>BG </a:t>
          </a:r>
          <a:r>
            <a:rPr lang="th-TH" sz="1400">
              <a:latin typeface="+mn-lt"/>
            </a:rPr>
            <a:t>เป็นสีเขียวเมื่อ </a:t>
          </a:r>
          <a:r>
            <a:rPr lang="en-US" sz="1400">
              <a:latin typeface="+mn-lt"/>
            </a:rPr>
            <a:t>Classify </a:t>
          </a:r>
          <a:r>
            <a:rPr lang="th-TH" sz="1400">
              <a:latin typeface="+mn-lt"/>
            </a:rPr>
            <a:t>เสร็จ</a:t>
          </a:r>
          <a:endParaRPr lang="en-US" sz="1400">
            <a:latin typeface="+mn-lt"/>
          </a:endParaRPr>
        </a:p>
      </xdr:txBody>
    </xdr:sp>
    <xdr:clientData/>
  </xdr:twoCellAnchor>
  <xdr:twoCellAnchor>
    <xdr:from>
      <xdr:col>22</xdr:col>
      <xdr:colOff>1150582</xdr:colOff>
      <xdr:row>10</xdr:row>
      <xdr:rowOff>239498</xdr:rowOff>
    </xdr:from>
    <xdr:to>
      <xdr:col>27</xdr:col>
      <xdr:colOff>393652</xdr:colOff>
      <xdr:row>12</xdr:row>
      <xdr:rowOff>87834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4417EE7-BFDA-4757-A310-E6FD1D9340D1}"/>
            </a:ext>
          </a:extLst>
        </xdr:cNvPr>
        <xdr:cNvCxnSpPr/>
      </xdr:nvCxnSpPr>
      <xdr:spPr>
        <a:xfrm flipH="1" flipV="1">
          <a:off x="23305448" y="3844782"/>
          <a:ext cx="3815070" cy="71269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341194</xdr:colOff>
      <xdr:row>16</xdr:row>
      <xdr:rowOff>18956</xdr:rowOff>
    </xdr:from>
    <xdr:to>
      <xdr:col>32</xdr:col>
      <xdr:colOff>189553</xdr:colOff>
      <xdr:row>28</xdr:row>
      <xdr:rowOff>116860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B4ACAC-550B-4734-930B-5D37F7C26D7F}"/>
            </a:ext>
          </a:extLst>
        </xdr:cNvPr>
        <xdr:cNvSpPr txBox="1"/>
      </xdr:nvSpPr>
      <xdr:spPr>
        <a:xfrm>
          <a:off x="23845672" y="6274180"/>
          <a:ext cx="4094329" cy="2618949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*Note</a:t>
          </a:r>
          <a:br>
            <a:rPr lang="en-US" sz="1400">
              <a:latin typeface="+mn-lt"/>
            </a:rPr>
          </a:br>
          <a:r>
            <a:rPr lang="th-TH" sz="1400">
              <a:latin typeface="+mn-lt"/>
            </a:rPr>
            <a:t>ในตาราง</a:t>
          </a:r>
          <a:r>
            <a:rPr lang="th-TH" sz="1400" baseline="0">
              <a:latin typeface="+mn-lt"/>
            </a:rPr>
            <a:t>ให้</a:t>
          </a:r>
          <a:r>
            <a:rPr lang="en-US" sz="1400" baseline="0">
              <a:latin typeface="+mn-lt"/>
            </a:rPr>
            <a:t> Sorting </a:t>
          </a:r>
          <a:r>
            <a:rPr lang="th-TH" sz="1400" baseline="0">
              <a:latin typeface="+mn-lt"/>
            </a:rPr>
            <a:t> เอาราย </a:t>
          </a:r>
          <a:r>
            <a:rPr lang="en-US" sz="1400" baseline="0">
              <a:latin typeface="+mn-lt"/>
            </a:rPr>
            <a:t>Classify </a:t>
          </a:r>
          <a:r>
            <a:rPr lang="th-TH" sz="1400" baseline="0">
              <a:latin typeface="+mn-lt"/>
            </a:rPr>
            <a:t>ที่ยังไม่เสร็จขึ้นบนก่อน</a:t>
          </a:r>
          <a:endParaRPr lang="en-US" sz="1400">
            <a:latin typeface="+mn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lamchang Sakda (กล่ำช้าง ศักดา)" id="{66500AE6-9293-410E-848E-B61940744C79}" userId="S::ASI000778@stanley-electric.com::249cbcdb-94fc-4591-862d-49b055c007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4-01-05T07:45:18.63" personId="{66500AE6-9293-410E-848E-B61940744C79}" id="{4D7E19B8-3BEC-4E6C-900D-C0FEA37FFA8E}">
    <text xml:space="preserve"> รวมกับ OUT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8" dT="2024-01-08T06:50:47.77" personId="{66500AE6-9293-410E-848E-B61940744C79}" id="{6AB9A497-5070-42CF-B13E-434867A190AC}">
    <text>* DIE BOND +6 Day</text>
  </threadedComment>
  <threadedComment ref="V10" dT="2024-01-08T04:16:23.64" personId="{66500AE6-9293-410E-848E-B61940744C79}" id="{A6047018-4305-4427-87B0-FEACF1BBCE0A}">
    <text xml:space="preserve"> Out Put ที่ได้</text>
  </threadedComment>
  <threadedComment ref="V10" dT="2024-01-08T07:19:56.99" personId="{66500AE6-9293-410E-848E-B61940744C79}" id="{856D3B0B-F225-46F5-94E3-1B9826C2B011}" parentId="{A6047018-4305-4427-87B0-FEACF1BBCE0A}">
    <text>=&gt; X / U  ถ้าน้อยกว่า 95% ให้แสดงตัวอักษรสีแดง</text>
  </threadedComment>
  <threadedComment ref="C11" dT="2024-01-08T06:45:10.09" personId="{66500AE6-9293-410E-848E-B61940744C79}" id="{CE537F12-641C-4563-BE57-C85670F7DB85}">
    <text>ICS CODE</text>
  </threadedComment>
  <threadedComment ref="V12" dT="2024-01-08T04:16:23.64" personId="{66500AE6-9293-410E-848E-B61940744C79}" id="{5BAC0631-F6FA-4FFC-B2CC-F35550CC8CB3}">
    <text xml:space="preserve"> Out Put ที่ได้</text>
  </threadedComment>
  <threadedComment ref="V14" dT="2024-01-08T04:16:23.64" personId="{66500AE6-9293-410E-848E-B61940744C79}" id="{7911C6A6-6ECD-4E44-9B11-AD247EC68735}">
    <text xml:space="preserve"> Out Put ที่ได้</text>
  </threadedComment>
  <threadedComment ref="V16" dT="2024-01-08T04:16:23.64" personId="{66500AE6-9293-410E-848E-B61940744C79}" id="{0ECCBCA5-BD89-444A-AF5A-DED3D5BB31B6}">
    <text xml:space="preserve"> Out Put ที่ได้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E37"/>
  <sheetViews>
    <sheetView zoomScale="73" zoomScaleNormal="55" workbookViewId="0">
      <selection activeCell="D2" sqref="D2:L2"/>
    </sheetView>
  </sheetViews>
  <sheetFormatPr defaultColWidth="18.88671875" defaultRowHeight="23.4" customHeight="1" x14ac:dyDescent="0.3"/>
  <cols>
    <col min="1" max="1" width="4.88671875" customWidth="1"/>
    <col min="2" max="2" width="14.6640625" customWidth="1"/>
    <col min="3" max="3" width="12.6640625" customWidth="1"/>
    <col min="13" max="24" width="0" hidden="1" customWidth="1"/>
    <col min="25" max="25" width="1.44140625" customWidth="1"/>
    <col min="26" max="26" width="20" customWidth="1"/>
    <col min="27" max="27" width="15.5546875" customWidth="1"/>
    <col min="28" max="28" width="5.6640625" bestFit="1" customWidth="1"/>
    <col min="29" max="29" width="2.6640625" customWidth="1"/>
    <col min="30" max="30" width="4.6640625" customWidth="1"/>
    <col min="31" max="31" width="106.109375" customWidth="1"/>
  </cols>
  <sheetData>
    <row r="1" spans="2:31" ht="23.4" customHeight="1" thickBot="1" x14ac:dyDescent="0.35">
      <c r="AE1" s="23" t="s">
        <v>58</v>
      </c>
    </row>
    <row r="2" spans="2:31" ht="23.4" customHeight="1" thickBot="1" x14ac:dyDescent="0.35">
      <c r="B2" s="344" t="s">
        <v>56</v>
      </c>
      <c r="C2" s="344"/>
      <c r="D2" s="344" t="s">
        <v>96</v>
      </c>
      <c r="E2" s="344"/>
      <c r="F2" s="344"/>
      <c r="G2" s="344"/>
      <c r="H2" s="344"/>
      <c r="I2" s="344"/>
      <c r="J2" s="344"/>
      <c r="K2" s="344"/>
      <c r="L2" s="344"/>
      <c r="M2" s="14"/>
      <c r="Z2" s="20" t="s">
        <v>37</v>
      </c>
      <c r="AE2" s="23"/>
    </row>
    <row r="3" spans="2:31" ht="23.4" customHeight="1" thickBot="1" x14ac:dyDescent="0.35">
      <c r="B3" s="344"/>
      <c r="C3" s="344"/>
      <c r="D3" s="345" t="s">
        <v>36</v>
      </c>
      <c r="E3" s="345"/>
      <c r="F3" s="345"/>
      <c r="G3" s="345"/>
      <c r="H3" s="346" t="s">
        <v>65</v>
      </c>
      <c r="I3" s="346"/>
      <c r="J3" s="346"/>
      <c r="K3" s="346"/>
      <c r="L3" s="346"/>
      <c r="M3" s="13"/>
      <c r="Z3" s="24" t="s">
        <v>56</v>
      </c>
      <c r="AA3" s="20" t="s">
        <v>57</v>
      </c>
    </row>
    <row r="4" spans="2:31" s="12" customFormat="1" ht="15.75" customHeight="1" thickBot="1" x14ac:dyDescent="0.35">
      <c r="B4" s="344"/>
      <c r="C4" s="344"/>
      <c r="D4" s="30" t="s">
        <v>35</v>
      </c>
      <c r="E4" s="30" t="s">
        <v>34</v>
      </c>
      <c r="F4" s="30" t="s">
        <v>33</v>
      </c>
      <c r="G4" s="30" t="s">
        <v>26</v>
      </c>
      <c r="H4" s="30" t="s">
        <v>4</v>
      </c>
      <c r="I4" s="30" t="s">
        <v>32</v>
      </c>
      <c r="J4" s="30" t="s">
        <v>3</v>
      </c>
      <c r="K4" s="30" t="s">
        <v>19</v>
      </c>
      <c r="L4" s="30" t="s">
        <v>16</v>
      </c>
      <c r="M4" s="8"/>
      <c r="Y4"/>
      <c r="Z4" s="20" t="s">
        <v>55</v>
      </c>
      <c r="AA4"/>
      <c r="AB4"/>
      <c r="AC4"/>
      <c r="AE4" s="1" t="s">
        <v>61</v>
      </c>
    </row>
    <row r="5" spans="2:31" s="12" customFormat="1" ht="23.4" customHeight="1" thickBot="1" x14ac:dyDescent="0.4">
      <c r="B5" s="347" t="s">
        <v>59</v>
      </c>
      <c r="C5" s="347"/>
      <c r="D5" s="34">
        <v>10000</v>
      </c>
      <c r="E5" s="34">
        <v>10000</v>
      </c>
      <c r="F5" s="34">
        <v>10000</v>
      </c>
      <c r="G5" s="34">
        <v>10000</v>
      </c>
      <c r="H5" s="34">
        <v>10000</v>
      </c>
      <c r="I5" s="34">
        <v>10000</v>
      </c>
      <c r="J5" s="34">
        <v>10000</v>
      </c>
      <c r="K5" s="34">
        <v>10000</v>
      </c>
      <c r="L5" s="34">
        <v>10000</v>
      </c>
      <c r="M5" s="8"/>
      <c r="Y5"/>
      <c r="Z5" s="20" t="s">
        <v>54</v>
      </c>
      <c r="AA5" s="22"/>
      <c r="AB5"/>
      <c r="AC5"/>
      <c r="AD5" s="26" t="s">
        <v>46</v>
      </c>
      <c r="AE5" s="26" t="s">
        <v>62</v>
      </c>
    </row>
    <row r="6" spans="2:31" s="12" customFormat="1" ht="23.4" customHeight="1" thickBot="1" x14ac:dyDescent="0.4">
      <c r="B6" s="347" t="s">
        <v>60</v>
      </c>
      <c r="C6" s="347"/>
      <c r="D6" s="34">
        <v>9000</v>
      </c>
      <c r="E6" s="34">
        <v>9000</v>
      </c>
      <c r="F6" s="34">
        <v>9000</v>
      </c>
      <c r="G6" s="34">
        <v>9000</v>
      </c>
      <c r="H6" s="34">
        <v>9000</v>
      </c>
      <c r="I6" s="34">
        <v>9000</v>
      </c>
      <c r="J6" s="34">
        <v>9000</v>
      </c>
      <c r="K6" s="34">
        <v>9000</v>
      </c>
      <c r="L6" s="34">
        <v>9000</v>
      </c>
      <c r="M6" s="8"/>
      <c r="Z6" s="20" t="s">
        <v>51</v>
      </c>
      <c r="AC6"/>
      <c r="AD6" s="26" t="s">
        <v>46</v>
      </c>
      <c r="AE6" s="26" t="s">
        <v>63</v>
      </c>
    </row>
    <row r="7" spans="2:31" ht="23.4" customHeight="1" x14ac:dyDescent="0.35">
      <c r="B7" s="351" t="s">
        <v>72</v>
      </c>
      <c r="C7" s="351"/>
      <c r="D7" s="46">
        <v>3638</v>
      </c>
      <c r="E7" s="46">
        <v>6724</v>
      </c>
      <c r="F7" s="46">
        <v>8485</v>
      </c>
      <c r="G7" s="46">
        <v>3638</v>
      </c>
      <c r="H7" s="46">
        <v>6724</v>
      </c>
      <c r="I7" s="46">
        <v>7747</v>
      </c>
      <c r="J7" s="46">
        <v>4711</v>
      </c>
      <c r="K7" s="48">
        <v>9499</v>
      </c>
      <c r="L7" s="48">
        <v>8485</v>
      </c>
      <c r="M7" s="8"/>
      <c r="Y7" s="12"/>
      <c r="Z7" s="42" t="s">
        <v>50</v>
      </c>
      <c r="AA7" s="43" t="e">
        <f>#REF!</f>
        <v>#REF!</v>
      </c>
      <c r="AB7" s="44" t="s">
        <v>47</v>
      </c>
      <c r="AD7" s="26" t="s">
        <v>46</v>
      </c>
      <c r="AE7" s="28" t="s">
        <v>76</v>
      </c>
    </row>
    <row r="8" spans="2:31" ht="23.4" customHeight="1" thickBot="1" x14ac:dyDescent="0.4">
      <c r="B8" s="349" t="s">
        <v>73</v>
      </c>
      <c r="C8" s="350"/>
      <c r="D8" s="47">
        <v>1</v>
      </c>
      <c r="E8" s="47">
        <f>E7/3638</f>
        <v>1.8482682792743266</v>
      </c>
      <c r="F8" s="47">
        <f t="shared" ref="F8:L8" si="0">F7/3638</f>
        <v>2.3323254535459044</v>
      </c>
      <c r="G8" s="47">
        <f t="shared" si="0"/>
        <v>1</v>
      </c>
      <c r="H8" s="47">
        <f t="shared" si="0"/>
        <v>1.8482682792743266</v>
      </c>
      <c r="I8" s="47">
        <f t="shared" si="0"/>
        <v>2.1294667399670146</v>
      </c>
      <c r="J8" s="47">
        <f t="shared" si="0"/>
        <v>1.2949422759758109</v>
      </c>
      <c r="K8" s="49">
        <f t="shared" si="0"/>
        <v>2.6110500274876305</v>
      </c>
      <c r="L8" s="49">
        <f t="shared" si="0"/>
        <v>2.3323254535459044</v>
      </c>
      <c r="M8" s="8"/>
      <c r="Y8" s="12"/>
      <c r="Z8" s="42" t="s">
        <v>48</v>
      </c>
      <c r="AA8" s="43" t="e">
        <f>#REF!</f>
        <v>#REF!</v>
      </c>
      <c r="AB8" s="44" t="s">
        <v>47</v>
      </c>
      <c r="AD8" s="26" t="s">
        <v>46</v>
      </c>
      <c r="AE8" s="28" t="s">
        <v>77</v>
      </c>
    </row>
    <row r="9" spans="2:31" ht="23.4" customHeight="1" x14ac:dyDescent="0.35">
      <c r="B9" s="351" t="s">
        <v>74</v>
      </c>
      <c r="C9" s="351"/>
      <c r="D9" s="46">
        <v>3638</v>
      </c>
      <c r="E9" s="46">
        <v>6724</v>
      </c>
      <c r="F9" s="46">
        <v>6485</v>
      </c>
      <c r="G9" s="46">
        <v>3638</v>
      </c>
      <c r="H9" s="46">
        <v>6073</v>
      </c>
      <c r="I9" s="46">
        <v>7747</v>
      </c>
      <c r="J9" s="46">
        <v>4711</v>
      </c>
      <c r="K9" s="48">
        <v>9499</v>
      </c>
      <c r="L9" s="48">
        <v>8485</v>
      </c>
      <c r="M9" s="8"/>
      <c r="Y9" s="15"/>
      <c r="Z9" s="42" t="s">
        <v>44</v>
      </c>
      <c r="AA9" s="43" t="s">
        <v>43</v>
      </c>
      <c r="AB9" s="44"/>
      <c r="AD9" s="26" t="s">
        <v>46</v>
      </c>
      <c r="AE9" s="28" t="s">
        <v>78</v>
      </c>
    </row>
    <row r="10" spans="2:31" ht="23.4" customHeight="1" thickBot="1" x14ac:dyDescent="0.4">
      <c r="B10" s="349" t="s">
        <v>75</v>
      </c>
      <c r="C10" s="350"/>
      <c r="D10" s="47">
        <v>1</v>
      </c>
      <c r="E10" s="47">
        <f>E9/3638</f>
        <v>1.8482682792743266</v>
      </c>
      <c r="F10" s="47">
        <f t="shared" ref="F10" si="1">F9/3638</f>
        <v>1.7825728422210005</v>
      </c>
      <c r="G10" s="47">
        <f t="shared" ref="G10" si="2">G9/3638</f>
        <v>1</v>
      </c>
      <c r="H10" s="47">
        <f t="shared" ref="H10" si="3">H9/3638</f>
        <v>1.6693238042880705</v>
      </c>
      <c r="I10" s="47">
        <f t="shared" ref="I10" si="4">I9/3638</f>
        <v>2.1294667399670146</v>
      </c>
      <c r="J10" s="47">
        <f t="shared" ref="J10" si="5">J9/3638</f>
        <v>1.2949422759758109</v>
      </c>
      <c r="K10" s="49">
        <f t="shared" ref="K10" si="6">K9/3638</f>
        <v>2.6110500274876305</v>
      </c>
      <c r="L10" s="49">
        <f t="shared" ref="L10" si="7">L9/3638</f>
        <v>2.3323254535459044</v>
      </c>
      <c r="M10" s="8"/>
      <c r="N10" t="s">
        <v>29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Y10" s="19"/>
      <c r="AD10" s="26" t="s">
        <v>46</v>
      </c>
      <c r="AE10" s="28" t="s">
        <v>79</v>
      </c>
    </row>
    <row r="11" spans="2:31" ht="23.4" customHeight="1" thickBot="1" x14ac:dyDescent="0.4">
      <c r="B11" s="352" t="s">
        <v>31</v>
      </c>
      <c r="C11" s="352"/>
      <c r="D11" s="34">
        <v>3638</v>
      </c>
      <c r="E11" s="34">
        <v>4224</v>
      </c>
      <c r="F11" s="34">
        <v>6485</v>
      </c>
      <c r="G11" s="34">
        <v>2750</v>
      </c>
      <c r="H11" s="34">
        <v>5921</v>
      </c>
      <c r="I11" s="34">
        <v>7747</v>
      </c>
      <c r="J11" s="34">
        <v>4559</v>
      </c>
      <c r="K11" s="34">
        <v>8645</v>
      </c>
      <c r="L11" s="34">
        <v>8228</v>
      </c>
      <c r="M11" s="8"/>
      <c r="N11" t="s">
        <v>28</v>
      </c>
      <c r="O11" s="10">
        <v>0</v>
      </c>
      <c r="P11" s="10">
        <v>0</v>
      </c>
      <c r="Q11" s="10">
        <v>0</v>
      </c>
      <c r="R11" s="9">
        <v>0.19070000000000001</v>
      </c>
      <c r="S11" s="9">
        <v>2.5000000000000001E-2</v>
      </c>
      <c r="T11" s="10">
        <v>0</v>
      </c>
      <c r="U11" s="9">
        <v>3.2199999999999999E-2</v>
      </c>
      <c r="V11" s="9">
        <v>8.9899999999999994E-2</v>
      </c>
      <c r="W11" s="9">
        <v>2.3599999999999999E-2</v>
      </c>
      <c r="Y11" s="15"/>
      <c r="Z11" s="42" t="s">
        <v>42</v>
      </c>
      <c r="AA11" s="43">
        <f>L5</f>
        <v>10000</v>
      </c>
      <c r="AB11" s="44" t="s">
        <v>38</v>
      </c>
      <c r="AD11" s="26" t="s">
        <v>46</v>
      </c>
      <c r="AE11" s="27" t="s">
        <v>52</v>
      </c>
    </row>
    <row r="12" spans="2:31" ht="23.4" customHeight="1" thickBot="1" x14ac:dyDescent="0.4">
      <c r="B12" s="352" t="s">
        <v>30</v>
      </c>
      <c r="C12" s="352"/>
      <c r="D12" s="35">
        <f t="shared" ref="D12:L12" si="8">D11/D7</f>
        <v>1</v>
      </c>
      <c r="E12" s="36">
        <f t="shared" si="8"/>
        <v>0.62819750148720999</v>
      </c>
      <c r="F12" s="36">
        <f t="shared" si="8"/>
        <v>0.76428992339422508</v>
      </c>
      <c r="G12" s="36">
        <f t="shared" si="8"/>
        <v>0.75590984057174271</v>
      </c>
      <c r="H12" s="36">
        <f t="shared" si="8"/>
        <v>0.88057703747769189</v>
      </c>
      <c r="I12" s="35">
        <f t="shared" si="8"/>
        <v>1</v>
      </c>
      <c r="J12" s="36">
        <f t="shared" si="8"/>
        <v>0.96773508809170028</v>
      </c>
      <c r="K12" s="36">
        <f t="shared" si="8"/>
        <v>0.91009579955784814</v>
      </c>
      <c r="L12" s="35">
        <f t="shared" si="8"/>
        <v>0.96971125515615797</v>
      </c>
      <c r="M12" s="8"/>
      <c r="Y12" s="19"/>
      <c r="Z12" s="42" t="s">
        <v>41</v>
      </c>
      <c r="AA12" s="43">
        <f>L6</f>
        <v>9000</v>
      </c>
      <c r="AB12" s="44" t="s">
        <v>38</v>
      </c>
      <c r="AD12" s="26" t="s">
        <v>46</v>
      </c>
      <c r="AE12" s="27" t="s">
        <v>64</v>
      </c>
    </row>
    <row r="13" spans="2:31" ht="23.4" customHeight="1" thickBot="1" x14ac:dyDescent="0.4">
      <c r="B13" s="352" t="s">
        <v>28</v>
      </c>
      <c r="C13" s="352"/>
      <c r="D13" s="53">
        <f>(D7-D9)+D25</f>
        <v>0</v>
      </c>
      <c r="E13" s="53">
        <f t="shared" ref="E13:L13" si="9">(E7-E9)+E25</f>
        <v>1250</v>
      </c>
      <c r="F13" s="53">
        <f t="shared" si="9"/>
        <v>2000</v>
      </c>
      <c r="G13" s="53">
        <f t="shared" si="9"/>
        <v>520</v>
      </c>
      <c r="H13" s="53">
        <f t="shared" si="9"/>
        <v>651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8"/>
      <c r="P13" s="7"/>
      <c r="Y13" s="18"/>
      <c r="Z13" s="42" t="s">
        <v>40</v>
      </c>
      <c r="AA13" s="43">
        <f>L9</f>
        <v>8485</v>
      </c>
      <c r="AB13" s="44" t="s">
        <v>38</v>
      </c>
      <c r="AD13" s="26" t="s">
        <v>46</v>
      </c>
      <c r="AE13" s="25" t="s">
        <v>49</v>
      </c>
    </row>
    <row r="14" spans="2:31" ht="23.4" customHeight="1" thickBot="1" x14ac:dyDescent="0.5">
      <c r="B14" s="352" t="s">
        <v>27</v>
      </c>
      <c r="C14" s="352"/>
      <c r="D14" s="38">
        <f>D13/D7</f>
        <v>0</v>
      </c>
      <c r="E14" s="38">
        <f t="shared" ref="E14:L14" si="10">E13/E7</f>
        <v>0.18590124925639501</v>
      </c>
      <c r="F14" s="38">
        <f t="shared" si="10"/>
        <v>0.23571007660577489</v>
      </c>
      <c r="G14" s="38">
        <f t="shared" si="10"/>
        <v>0.14293567894447498</v>
      </c>
      <c r="H14" s="38">
        <f t="shared" si="10"/>
        <v>9.6817370612730519E-2</v>
      </c>
      <c r="I14" s="38">
        <f t="shared" si="10"/>
        <v>0</v>
      </c>
      <c r="J14" s="38">
        <f t="shared" si="10"/>
        <v>0</v>
      </c>
      <c r="K14" s="38">
        <f t="shared" si="10"/>
        <v>0</v>
      </c>
      <c r="L14" s="38">
        <f t="shared" si="10"/>
        <v>0</v>
      </c>
      <c r="M14" s="6"/>
      <c r="Y14" s="17"/>
      <c r="Z14" s="42" t="s">
        <v>39</v>
      </c>
      <c r="AA14" s="45">
        <f>L9-L6</f>
        <v>-515</v>
      </c>
      <c r="AB14" s="44" t="s">
        <v>38</v>
      </c>
      <c r="AD14" s="26" t="s">
        <v>46</v>
      </c>
      <c r="AE14" s="25" t="s">
        <v>45</v>
      </c>
    </row>
    <row r="15" spans="2:31" ht="23.4" customHeight="1" thickBot="1" x14ac:dyDescent="0.35">
      <c r="B15" s="348" t="s">
        <v>26</v>
      </c>
      <c r="C15" s="33" t="s">
        <v>25</v>
      </c>
      <c r="D15" s="37"/>
      <c r="E15" s="37"/>
      <c r="F15" s="37"/>
      <c r="G15" s="39">
        <v>0.108</v>
      </c>
      <c r="H15" s="37"/>
      <c r="I15" s="37"/>
      <c r="J15" s="37"/>
      <c r="K15" s="37"/>
      <c r="L15" s="37"/>
      <c r="M15" s="6"/>
      <c r="Y15" s="18"/>
    </row>
    <row r="16" spans="2:31" ht="23.4" customHeight="1" thickBot="1" x14ac:dyDescent="0.5">
      <c r="B16" s="348"/>
      <c r="C16" s="33" t="s">
        <v>24</v>
      </c>
      <c r="D16" s="37"/>
      <c r="E16" s="37"/>
      <c r="F16" s="37"/>
      <c r="G16" s="39">
        <v>1.2999999999999999E-2</v>
      </c>
      <c r="H16" s="37"/>
      <c r="I16" s="37"/>
      <c r="J16" s="37"/>
      <c r="K16" s="37"/>
      <c r="L16" s="37"/>
      <c r="M16" s="6"/>
      <c r="Y16" s="17"/>
    </row>
    <row r="17" spans="2:31" ht="23.4" customHeight="1" thickBot="1" x14ac:dyDescent="0.5">
      <c r="B17" s="348" t="s">
        <v>4</v>
      </c>
      <c r="C17" s="33" t="s">
        <v>23</v>
      </c>
      <c r="D17" s="37"/>
      <c r="E17" s="37"/>
      <c r="F17" s="37"/>
      <c r="G17" s="54"/>
      <c r="H17" s="39">
        <v>1.2999999999999999E-2</v>
      </c>
      <c r="I17" s="37"/>
      <c r="J17" s="37"/>
      <c r="K17" s="37"/>
      <c r="L17" s="37"/>
      <c r="M17" s="6"/>
      <c r="Y17" s="17"/>
      <c r="Z17" s="18"/>
      <c r="AA17" s="18"/>
      <c r="AB17" s="18"/>
    </row>
    <row r="18" spans="2:31" ht="23.4" customHeight="1" thickBot="1" x14ac:dyDescent="0.5">
      <c r="B18" s="348"/>
      <c r="C18" s="33" t="s">
        <v>22</v>
      </c>
      <c r="D18" s="37"/>
      <c r="E18" s="37"/>
      <c r="F18" s="37"/>
      <c r="G18" s="37"/>
      <c r="H18" s="39">
        <v>2E-3</v>
      </c>
      <c r="I18" s="37"/>
      <c r="J18" s="37"/>
      <c r="K18" s="37"/>
      <c r="L18" s="37"/>
      <c r="M18" s="6"/>
      <c r="Y18" s="17"/>
      <c r="Z18" s="18"/>
      <c r="AA18" s="18"/>
      <c r="AB18" s="18"/>
      <c r="AE18" s="29"/>
    </row>
    <row r="19" spans="2:31" ht="23.4" customHeight="1" thickBot="1" x14ac:dyDescent="0.5">
      <c r="B19" s="348" t="s">
        <v>3</v>
      </c>
      <c r="C19" s="33" t="s">
        <v>21</v>
      </c>
      <c r="D19" s="37"/>
      <c r="E19" s="37"/>
      <c r="F19" s="37"/>
      <c r="G19" s="37"/>
      <c r="H19" s="37"/>
      <c r="I19" s="37"/>
      <c r="J19" s="39">
        <v>1.4999999999999999E-2</v>
      </c>
      <c r="K19" s="37"/>
      <c r="L19" s="37"/>
      <c r="M19" s="6"/>
      <c r="Y19" s="17"/>
      <c r="Z19" s="18"/>
      <c r="AA19" s="18"/>
      <c r="AB19" s="18"/>
    </row>
    <row r="20" spans="2:31" ht="23.4" customHeight="1" thickBot="1" x14ac:dyDescent="0.45">
      <c r="B20" s="348"/>
      <c r="C20" s="33" t="s">
        <v>20</v>
      </c>
      <c r="D20" s="37"/>
      <c r="E20" s="37"/>
      <c r="F20" s="37"/>
      <c r="G20" s="37"/>
      <c r="H20" s="37"/>
      <c r="I20" s="37"/>
      <c r="J20" s="39">
        <v>8.0000000000000002E-3</v>
      </c>
      <c r="K20" s="37"/>
      <c r="L20" s="37"/>
      <c r="M20" s="6"/>
      <c r="Y20" s="16"/>
      <c r="Z20" s="18"/>
      <c r="AA20" s="18"/>
      <c r="AB20" s="18"/>
    </row>
    <row r="21" spans="2:31" ht="23.4" customHeight="1" thickBot="1" x14ac:dyDescent="0.35">
      <c r="B21" s="348" t="s">
        <v>19</v>
      </c>
      <c r="C21" s="33" t="s">
        <v>18</v>
      </c>
      <c r="D21" s="37"/>
      <c r="E21" s="37"/>
      <c r="F21" s="37"/>
      <c r="G21" s="37"/>
      <c r="H21" s="37"/>
      <c r="I21" s="37"/>
      <c r="J21" s="37"/>
      <c r="K21" s="39">
        <v>5.6000000000000001E-2</v>
      </c>
      <c r="L21" s="37"/>
      <c r="M21" s="5"/>
      <c r="Y21" s="18"/>
      <c r="Z21" s="18"/>
      <c r="AA21" s="18"/>
      <c r="AB21" s="18"/>
    </row>
    <row r="22" spans="2:31" ht="23.4" customHeight="1" thickBot="1" x14ac:dyDescent="0.45">
      <c r="B22" s="348"/>
      <c r="C22" s="33" t="s">
        <v>17</v>
      </c>
      <c r="D22" s="37"/>
      <c r="E22" s="37"/>
      <c r="F22" s="37"/>
      <c r="G22" s="37"/>
      <c r="H22" s="37"/>
      <c r="I22" s="37"/>
      <c r="J22" s="37"/>
      <c r="K22" s="39">
        <v>4.0000000000000001E-3</v>
      </c>
      <c r="L22" s="37"/>
      <c r="M22" s="5"/>
      <c r="Y22" s="16"/>
      <c r="Z22" s="18"/>
      <c r="AA22" s="18"/>
      <c r="AB22" s="18"/>
    </row>
    <row r="23" spans="2:31" ht="23.4" customHeight="1" thickBot="1" x14ac:dyDescent="0.35">
      <c r="B23" s="348" t="s">
        <v>16</v>
      </c>
      <c r="C23" s="33" t="s">
        <v>15</v>
      </c>
      <c r="D23" s="37"/>
      <c r="E23" s="37"/>
      <c r="F23" s="37"/>
      <c r="G23" s="37"/>
      <c r="H23" s="37"/>
      <c r="I23" s="37"/>
      <c r="J23" s="37"/>
      <c r="K23" s="37"/>
      <c r="L23" s="39">
        <v>1.2999999999999999E-2</v>
      </c>
      <c r="Z23" s="18"/>
      <c r="AA23" s="18"/>
      <c r="AB23" s="18"/>
    </row>
    <row r="24" spans="2:31" ht="23.4" customHeight="1" thickBot="1" x14ac:dyDescent="0.35">
      <c r="B24" s="348"/>
      <c r="C24" s="33" t="s">
        <v>14</v>
      </c>
      <c r="D24" s="37"/>
      <c r="E24" s="37"/>
      <c r="F24" s="37"/>
      <c r="G24" s="37"/>
      <c r="H24" s="37"/>
      <c r="I24" s="37"/>
      <c r="J24" s="37"/>
      <c r="K24" s="37"/>
      <c r="L24" s="39">
        <v>1E-3</v>
      </c>
      <c r="M24" s="32" t="e">
        <f t="shared" ref="M24:X24" si="11">M23/M7</f>
        <v>#DIV/0!</v>
      </c>
      <c r="N24" s="4" t="e">
        <f t="shared" si="11"/>
        <v>#DIV/0!</v>
      </c>
      <c r="O24" s="4" t="e">
        <f t="shared" si="11"/>
        <v>#DIV/0!</v>
      </c>
      <c r="P24" s="4" t="e">
        <f t="shared" si="11"/>
        <v>#DIV/0!</v>
      </c>
      <c r="Q24" s="4" t="e">
        <f t="shared" si="11"/>
        <v>#DIV/0!</v>
      </c>
      <c r="R24" s="4" t="e">
        <f t="shared" si="11"/>
        <v>#DIV/0!</v>
      </c>
      <c r="S24" s="4" t="e">
        <f t="shared" si="11"/>
        <v>#DIV/0!</v>
      </c>
      <c r="T24" s="4" t="e">
        <f t="shared" si="11"/>
        <v>#DIV/0!</v>
      </c>
      <c r="U24" s="4" t="e">
        <f t="shared" si="11"/>
        <v>#DIV/0!</v>
      </c>
      <c r="V24" s="4" t="e">
        <f t="shared" si="11"/>
        <v>#DIV/0!</v>
      </c>
      <c r="W24" s="4" t="e">
        <f t="shared" si="11"/>
        <v>#DIV/0!</v>
      </c>
      <c r="X24" s="4" t="e">
        <f t="shared" si="11"/>
        <v>#DIV/0!</v>
      </c>
      <c r="Z24" s="18"/>
      <c r="AA24" s="18"/>
      <c r="AB24" s="18"/>
    </row>
    <row r="25" spans="2:31" ht="23.4" customHeight="1" thickBot="1" x14ac:dyDescent="0.35">
      <c r="B25" s="352" t="s">
        <v>13</v>
      </c>
      <c r="C25" s="352"/>
      <c r="D25" s="37"/>
      <c r="E25" s="37">
        <v>1250</v>
      </c>
      <c r="F25" s="37"/>
      <c r="G25" s="37">
        <v>520</v>
      </c>
      <c r="H25" s="37"/>
      <c r="I25" s="37"/>
      <c r="J25" s="37"/>
      <c r="K25" s="37"/>
      <c r="L25" s="37"/>
      <c r="Z25" s="18"/>
      <c r="AA25" s="18"/>
      <c r="AB25" s="18"/>
    </row>
    <row r="26" spans="2:31" ht="23.4" customHeight="1" thickBot="1" x14ac:dyDescent="0.35">
      <c r="B26" s="352" t="s">
        <v>12</v>
      </c>
      <c r="C26" s="352"/>
      <c r="D26" s="39">
        <f t="shared" ref="D26:L26" si="12">D25/D7</f>
        <v>0</v>
      </c>
      <c r="E26" s="40">
        <f t="shared" si="12"/>
        <v>0.18590124925639501</v>
      </c>
      <c r="F26" s="39">
        <f t="shared" si="12"/>
        <v>0</v>
      </c>
      <c r="G26" s="40">
        <f t="shared" si="12"/>
        <v>0.14293567894447498</v>
      </c>
      <c r="H26" s="39">
        <f t="shared" si="12"/>
        <v>0</v>
      </c>
      <c r="I26" s="39">
        <f t="shared" si="12"/>
        <v>0</v>
      </c>
      <c r="J26" s="39">
        <f t="shared" si="12"/>
        <v>0</v>
      </c>
      <c r="K26" s="39">
        <f t="shared" si="12"/>
        <v>0</v>
      </c>
      <c r="L26" s="39">
        <f t="shared" si="12"/>
        <v>0</v>
      </c>
      <c r="Z26" s="18"/>
      <c r="AA26" s="18"/>
      <c r="AB26" s="18"/>
    </row>
    <row r="27" spans="2:31" ht="23.4" customHeight="1" thickBot="1" x14ac:dyDescent="0.35">
      <c r="B27" s="354" t="s">
        <v>11</v>
      </c>
      <c r="C27" s="354"/>
      <c r="D27" s="37"/>
      <c r="E27" s="37" t="s">
        <v>10</v>
      </c>
      <c r="F27" s="37"/>
      <c r="G27" s="37"/>
      <c r="H27" s="37"/>
      <c r="I27" s="37"/>
      <c r="J27" s="37"/>
      <c r="K27" s="37"/>
      <c r="L27" s="37"/>
      <c r="Z27" s="18"/>
      <c r="AA27" s="18"/>
      <c r="AB27" s="18"/>
    </row>
    <row r="28" spans="2:31" ht="23.4" customHeight="1" thickBot="1" x14ac:dyDescent="0.35">
      <c r="B28" s="354"/>
      <c r="C28" s="354"/>
      <c r="D28" s="41"/>
      <c r="E28" s="41"/>
      <c r="F28" s="41"/>
      <c r="G28" s="41"/>
      <c r="H28" s="41"/>
      <c r="I28" s="41"/>
      <c r="J28" s="41"/>
      <c r="K28" s="41"/>
      <c r="L28" s="41"/>
      <c r="Z28" s="18"/>
      <c r="AA28" s="18"/>
      <c r="AB28" s="18"/>
    </row>
    <row r="29" spans="2:31" ht="23.4" customHeight="1" x14ac:dyDescent="0.3">
      <c r="Z29" s="18"/>
      <c r="AA29" s="18"/>
      <c r="AB29" s="18"/>
    </row>
    <row r="33" spans="2:26" ht="23.4" customHeight="1" x14ac:dyDescent="0.4">
      <c r="B33" s="364" t="s">
        <v>82</v>
      </c>
      <c r="C33" s="365"/>
      <c r="D33" s="355" t="s">
        <v>85</v>
      </c>
      <c r="E33" s="356"/>
      <c r="F33" s="356"/>
      <c r="G33" s="357"/>
      <c r="H33" s="355" t="s">
        <v>86</v>
      </c>
      <c r="I33" s="356"/>
      <c r="J33" s="356"/>
      <c r="K33" s="356"/>
      <c r="L33" s="357"/>
      <c r="Z33" s="52" t="s">
        <v>88</v>
      </c>
    </row>
    <row r="34" spans="2:26" ht="23.4" customHeight="1" x14ac:dyDescent="0.3">
      <c r="B34" s="366"/>
      <c r="C34" s="367"/>
      <c r="D34" s="358"/>
      <c r="E34" s="359"/>
      <c r="F34" s="359"/>
      <c r="G34" s="360"/>
      <c r="H34" s="358"/>
      <c r="I34" s="359"/>
      <c r="J34" s="359"/>
      <c r="K34" s="359"/>
      <c r="L34" s="360"/>
      <c r="Z34" s="353" t="s">
        <v>91</v>
      </c>
    </row>
    <row r="35" spans="2:26" ht="23.4" customHeight="1" x14ac:dyDescent="0.3">
      <c r="B35" s="368"/>
      <c r="C35" s="369"/>
      <c r="D35" s="361"/>
      <c r="E35" s="362"/>
      <c r="F35" s="362"/>
      <c r="G35" s="363"/>
      <c r="H35" s="361"/>
      <c r="I35" s="362"/>
      <c r="J35" s="362"/>
      <c r="K35" s="362"/>
      <c r="L35" s="363"/>
      <c r="Z35" s="353"/>
    </row>
    <row r="36" spans="2:26" ht="23.4" customHeight="1" x14ac:dyDescent="0.3">
      <c r="B36" s="370" t="s">
        <v>81</v>
      </c>
      <c r="C36" s="370"/>
      <c r="D36" s="371" t="s">
        <v>83</v>
      </c>
      <c r="E36" s="372"/>
      <c r="F36" s="372"/>
      <c r="G36" s="372"/>
      <c r="H36" s="375" t="s">
        <v>84</v>
      </c>
      <c r="I36" s="375"/>
      <c r="J36" s="375"/>
      <c r="K36" s="375"/>
      <c r="L36" s="375"/>
      <c r="M36" s="375"/>
      <c r="N36" s="375"/>
      <c r="O36" s="375"/>
      <c r="Z36" s="353" t="s">
        <v>90</v>
      </c>
    </row>
    <row r="37" spans="2:26" ht="23.4" customHeight="1" x14ac:dyDescent="0.3">
      <c r="B37" s="370"/>
      <c r="C37" s="370"/>
      <c r="D37" s="373"/>
      <c r="E37" s="374"/>
      <c r="F37" s="374"/>
      <c r="G37" s="374"/>
      <c r="H37" s="375"/>
      <c r="I37" s="375"/>
      <c r="J37" s="375"/>
      <c r="K37" s="375"/>
      <c r="L37" s="375"/>
      <c r="M37" s="375"/>
      <c r="N37" s="375"/>
      <c r="O37" s="375"/>
      <c r="Z37" s="353"/>
    </row>
  </sheetData>
  <mergeCells count="30">
    <mergeCell ref="Z34:Z35"/>
    <mergeCell ref="Z36:Z37"/>
    <mergeCell ref="B26:C26"/>
    <mergeCell ref="B27:C28"/>
    <mergeCell ref="B11:C11"/>
    <mergeCell ref="B15:B16"/>
    <mergeCell ref="B17:B18"/>
    <mergeCell ref="B19:B20"/>
    <mergeCell ref="B21:B22"/>
    <mergeCell ref="B25:C25"/>
    <mergeCell ref="D33:G35"/>
    <mergeCell ref="B33:C35"/>
    <mergeCell ref="H33:L35"/>
    <mergeCell ref="B36:C37"/>
    <mergeCell ref="D36:G37"/>
    <mergeCell ref="H36:O37"/>
    <mergeCell ref="D2:L2"/>
    <mergeCell ref="D3:G3"/>
    <mergeCell ref="H3:L3"/>
    <mergeCell ref="B5:C5"/>
    <mergeCell ref="B23:B24"/>
    <mergeCell ref="B2:C4"/>
    <mergeCell ref="B6:C6"/>
    <mergeCell ref="B8:C8"/>
    <mergeCell ref="B9:C9"/>
    <mergeCell ref="B10:C10"/>
    <mergeCell ref="B7:C7"/>
    <mergeCell ref="B12:C12"/>
    <mergeCell ref="B13:C13"/>
    <mergeCell ref="B14:C14"/>
  </mergeCells>
  <conditionalFormatting sqref="D14:L14">
    <cfRule type="cellIs" dxfId="30" priority="1" operator="greaterThan">
      <formula>0.1%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0"/>
  <sheetViews>
    <sheetView tabSelected="1" topLeftCell="A19" zoomScale="60" zoomScaleNormal="60" workbookViewId="0">
      <selection activeCell="E39" sqref="E39"/>
    </sheetView>
  </sheetViews>
  <sheetFormatPr defaultColWidth="18.88671875" defaultRowHeight="23.4" customHeight="1" x14ac:dyDescent="0.3"/>
  <cols>
    <col min="1" max="2" width="6.6640625" customWidth="1"/>
    <col min="3" max="3" width="43" bestFit="1" customWidth="1"/>
    <col min="4" max="4" width="29.33203125" customWidth="1"/>
    <col min="5" max="5" width="14.6640625" style="3" customWidth="1"/>
    <col min="6" max="13" width="14.6640625" customWidth="1"/>
    <col min="14" max="14" width="14.6640625" style="3" customWidth="1"/>
    <col min="15" max="22" width="14.6640625" customWidth="1"/>
    <col min="23" max="23" width="5.5546875" customWidth="1"/>
    <col min="24" max="24" width="30.109375" bestFit="1" customWidth="1"/>
    <col min="26" max="26" width="14.44140625" customWidth="1"/>
  </cols>
  <sheetData>
    <row r="1" spans="1:33" ht="23.4" customHeight="1" x14ac:dyDescent="0.3">
      <c r="A1" s="55"/>
      <c r="B1" s="55"/>
      <c r="C1" s="55"/>
      <c r="D1" s="55"/>
    </row>
    <row r="2" spans="1:33" ht="23.4" customHeight="1" x14ac:dyDescent="0.3">
      <c r="A2" s="55"/>
      <c r="B2" s="55"/>
      <c r="C2" s="55"/>
      <c r="D2" s="55"/>
      <c r="E2"/>
      <c r="N2"/>
    </row>
    <row r="3" spans="1:33" ht="23.4" customHeight="1" thickBot="1" x14ac:dyDescent="0.35">
      <c r="A3" s="55"/>
      <c r="B3" s="55"/>
      <c r="C3" s="55"/>
      <c r="D3" s="55"/>
      <c r="E3"/>
      <c r="N3"/>
      <c r="W3" s="55"/>
      <c r="X3" s="284"/>
      <c r="Y3" s="284"/>
      <c r="Z3" s="284"/>
    </row>
    <row r="4" spans="1:33" ht="61.8" thickBot="1" x14ac:dyDescent="0.35">
      <c r="A4" s="55"/>
      <c r="B4" s="286"/>
      <c r="C4" s="241"/>
      <c r="D4" s="154" t="s">
        <v>71</v>
      </c>
      <c r="E4" s="376" t="s">
        <v>102</v>
      </c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8"/>
      <c r="W4" s="55"/>
      <c r="X4" s="299" t="s">
        <v>37</v>
      </c>
      <c r="Y4" s="55"/>
      <c r="Z4" s="55"/>
      <c r="AA4" s="55"/>
    </row>
    <row r="5" spans="1:33" ht="25.5" customHeight="1" thickBot="1" x14ac:dyDescent="0.35">
      <c r="A5" s="55"/>
      <c r="B5" s="389" t="s">
        <v>56</v>
      </c>
      <c r="C5" s="390"/>
      <c r="D5" s="391"/>
      <c r="E5" s="398" t="s">
        <v>153</v>
      </c>
      <c r="F5" s="399"/>
      <c r="G5" s="399"/>
      <c r="H5" s="399"/>
      <c r="I5" s="399"/>
      <c r="J5" s="399"/>
      <c r="K5" s="399"/>
      <c r="L5" s="399"/>
      <c r="M5" s="400"/>
      <c r="N5" s="386" t="s">
        <v>154</v>
      </c>
      <c r="O5" s="387"/>
      <c r="P5" s="387"/>
      <c r="Q5" s="387"/>
      <c r="R5" s="387"/>
      <c r="S5" s="387"/>
      <c r="T5" s="387"/>
      <c r="U5" s="387"/>
      <c r="V5" s="388"/>
      <c r="W5" s="55"/>
      <c r="X5" s="300" t="s">
        <v>56</v>
      </c>
      <c r="Y5" s="299" t="s">
        <v>57</v>
      </c>
      <c r="Z5" s="55"/>
      <c r="AA5" s="55"/>
    </row>
    <row r="6" spans="1:33" s="12" customFormat="1" ht="25.5" customHeight="1" thickBot="1" x14ac:dyDescent="0.35">
      <c r="A6" s="63"/>
      <c r="B6" s="392"/>
      <c r="C6" s="393"/>
      <c r="D6" s="394"/>
      <c r="E6" s="290" t="s">
        <v>8</v>
      </c>
      <c r="F6" s="291" t="s">
        <v>68</v>
      </c>
      <c r="G6" s="291" t="s">
        <v>66</v>
      </c>
      <c r="H6" s="291" t="s">
        <v>67</v>
      </c>
      <c r="I6" s="291" t="s">
        <v>4</v>
      </c>
      <c r="J6" s="291" t="s">
        <v>68</v>
      </c>
      <c r="K6" s="291" t="s">
        <v>3</v>
      </c>
      <c r="L6" s="291" t="s">
        <v>70</v>
      </c>
      <c r="M6" s="292" t="s">
        <v>69</v>
      </c>
      <c r="N6" s="290" t="s">
        <v>8</v>
      </c>
      <c r="O6" s="291" t="s">
        <v>68</v>
      </c>
      <c r="P6" s="291" t="s">
        <v>66</v>
      </c>
      <c r="Q6" s="291" t="s">
        <v>67</v>
      </c>
      <c r="R6" s="291" t="s">
        <v>4</v>
      </c>
      <c r="S6" s="291" t="s">
        <v>68</v>
      </c>
      <c r="T6" s="291" t="s">
        <v>3</v>
      </c>
      <c r="U6" s="291" t="s">
        <v>70</v>
      </c>
      <c r="V6" s="292" t="s">
        <v>69</v>
      </c>
      <c r="W6" s="281"/>
      <c r="X6" s="299" t="s">
        <v>55</v>
      </c>
      <c r="Y6" s="55"/>
      <c r="Z6" s="55"/>
      <c r="AA6" s="281"/>
    </row>
    <row r="7" spans="1:33" s="12" customFormat="1" ht="25.5" customHeight="1" x14ac:dyDescent="0.3">
      <c r="A7" s="287"/>
      <c r="B7" s="395" t="s">
        <v>0</v>
      </c>
      <c r="C7" s="204" t="s">
        <v>110</v>
      </c>
      <c r="D7" s="293" t="s">
        <v>146</v>
      </c>
      <c r="E7" s="175">
        <f>(4368*125)/1000</f>
        <v>546</v>
      </c>
      <c r="F7" s="176">
        <f t="shared" ref="F7:V7" si="0">(4368*125)/1000</f>
        <v>546</v>
      </c>
      <c r="G7" s="176">
        <f t="shared" si="0"/>
        <v>546</v>
      </c>
      <c r="H7" s="176">
        <f t="shared" si="0"/>
        <v>546</v>
      </c>
      <c r="I7" s="176">
        <f t="shared" si="0"/>
        <v>546</v>
      </c>
      <c r="J7" s="176">
        <f t="shared" si="0"/>
        <v>546</v>
      </c>
      <c r="K7" s="176">
        <f t="shared" si="0"/>
        <v>546</v>
      </c>
      <c r="L7" s="176">
        <f t="shared" si="0"/>
        <v>546</v>
      </c>
      <c r="M7" s="177">
        <f t="shared" si="0"/>
        <v>546</v>
      </c>
      <c r="N7" s="175">
        <f t="shared" si="0"/>
        <v>546</v>
      </c>
      <c r="O7" s="176">
        <f t="shared" si="0"/>
        <v>546</v>
      </c>
      <c r="P7" s="176">
        <f t="shared" si="0"/>
        <v>546</v>
      </c>
      <c r="Q7" s="176">
        <f t="shared" si="0"/>
        <v>546</v>
      </c>
      <c r="R7" s="176">
        <f t="shared" si="0"/>
        <v>546</v>
      </c>
      <c r="S7" s="176">
        <f t="shared" si="0"/>
        <v>546</v>
      </c>
      <c r="T7" s="176">
        <f t="shared" si="0"/>
        <v>546</v>
      </c>
      <c r="U7" s="176">
        <f t="shared" si="0"/>
        <v>546</v>
      </c>
      <c r="V7" s="177">
        <f t="shared" si="0"/>
        <v>546</v>
      </c>
      <c r="W7" s="281"/>
      <c r="X7" s="299" t="s">
        <v>155</v>
      </c>
      <c r="Y7" s="301"/>
      <c r="Z7" s="55"/>
      <c r="AA7" s="281"/>
    </row>
    <row r="8" spans="1:33" s="15" customFormat="1" ht="25.5" customHeight="1" x14ac:dyDescent="0.2">
      <c r="A8" s="288"/>
      <c r="B8" s="396"/>
      <c r="C8" s="155" t="s">
        <v>111</v>
      </c>
      <c r="D8" s="59" t="s">
        <v>123</v>
      </c>
      <c r="E8" s="178">
        <v>218.4</v>
      </c>
      <c r="F8" s="179">
        <v>218.4</v>
      </c>
      <c r="G8" s="179">
        <v>218.4</v>
      </c>
      <c r="H8" s="179">
        <v>218.4</v>
      </c>
      <c r="I8" s="179">
        <v>218.4</v>
      </c>
      <c r="J8" s="179">
        <v>218.4</v>
      </c>
      <c r="K8" s="179">
        <v>218.4</v>
      </c>
      <c r="L8" s="179">
        <v>218.4</v>
      </c>
      <c r="M8" s="180">
        <v>218.4</v>
      </c>
      <c r="N8" s="178">
        <v>218.4</v>
      </c>
      <c r="O8" s="179">
        <v>218.4</v>
      </c>
      <c r="P8" s="179">
        <v>218.4</v>
      </c>
      <c r="Q8" s="179">
        <v>218.4</v>
      </c>
      <c r="R8" s="179">
        <v>218.4</v>
      </c>
      <c r="S8" s="179">
        <v>218</v>
      </c>
      <c r="T8" s="179">
        <v>218</v>
      </c>
      <c r="U8" s="179">
        <v>218</v>
      </c>
      <c r="V8" s="180">
        <v>218</v>
      </c>
      <c r="W8" s="31"/>
      <c r="X8" s="299" t="s">
        <v>51</v>
      </c>
      <c r="Y8" s="281"/>
      <c r="Z8" s="281"/>
      <c r="AA8" s="31"/>
    </row>
    <row r="9" spans="1:33" s="12" customFormat="1" ht="25.5" customHeight="1" thickBot="1" x14ac:dyDescent="0.35">
      <c r="A9" s="287"/>
      <c r="B9" s="397"/>
      <c r="C9" s="156" t="s">
        <v>53</v>
      </c>
      <c r="D9" s="157"/>
      <c r="E9" s="181">
        <f t="shared" ref="E9:V9" si="1">E8/E7</f>
        <v>0.4</v>
      </c>
      <c r="F9" s="182">
        <f t="shared" si="1"/>
        <v>0.4</v>
      </c>
      <c r="G9" s="182">
        <f t="shared" si="1"/>
        <v>0.4</v>
      </c>
      <c r="H9" s="182">
        <f t="shared" si="1"/>
        <v>0.4</v>
      </c>
      <c r="I9" s="182">
        <f t="shared" si="1"/>
        <v>0.4</v>
      </c>
      <c r="J9" s="182">
        <f t="shared" si="1"/>
        <v>0.4</v>
      </c>
      <c r="K9" s="182">
        <f t="shared" si="1"/>
        <v>0.4</v>
      </c>
      <c r="L9" s="182">
        <f t="shared" si="1"/>
        <v>0.4</v>
      </c>
      <c r="M9" s="183">
        <f t="shared" si="1"/>
        <v>0.4</v>
      </c>
      <c r="N9" s="181">
        <f t="shared" si="1"/>
        <v>0.4</v>
      </c>
      <c r="O9" s="182">
        <f t="shared" si="1"/>
        <v>0.4</v>
      </c>
      <c r="P9" s="182">
        <f t="shared" si="1"/>
        <v>0.4</v>
      </c>
      <c r="Q9" s="182">
        <f t="shared" si="1"/>
        <v>0.4</v>
      </c>
      <c r="R9" s="182">
        <f t="shared" si="1"/>
        <v>0.4</v>
      </c>
      <c r="S9" s="182">
        <f t="shared" si="1"/>
        <v>0.39926739926739929</v>
      </c>
      <c r="T9" s="182">
        <f t="shared" si="1"/>
        <v>0.39926739926739929</v>
      </c>
      <c r="U9" s="182">
        <f t="shared" si="1"/>
        <v>0.39926739926739929</v>
      </c>
      <c r="V9" s="183">
        <f t="shared" si="1"/>
        <v>0.39926739926739929</v>
      </c>
      <c r="W9" s="281"/>
      <c r="X9" s="42" t="s">
        <v>50</v>
      </c>
      <c r="Y9" s="294">
        <v>7.1999999999999995E-2</v>
      </c>
      <c r="Z9" s="298" t="s">
        <v>152</v>
      </c>
      <c r="AA9" s="281"/>
    </row>
    <row r="10" spans="1:33" s="15" customFormat="1" ht="15.6" x14ac:dyDescent="0.3">
      <c r="A10" s="288"/>
      <c r="B10" s="395" t="s">
        <v>134</v>
      </c>
      <c r="C10" s="58" t="s">
        <v>118</v>
      </c>
      <c r="D10" s="169" t="s">
        <v>123</v>
      </c>
      <c r="E10" s="184">
        <f>(4368*E11)/1000</f>
        <v>218.4</v>
      </c>
      <c r="F10" s="185">
        <f t="shared" ref="F10:V10" si="2">(4368*F11)/1000</f>
        <v>218.4</v>
      </c>
      <c r="G10" s="185">
        <f t="shared" si="2"/>
        <v>218.4</v>
      </c>
      <c r="H10" s="185">
        <f t="shared" si="2"/>
        <v>218.4</v>
      </c>
      <c r="I10" s="185">
        <f t="shared" si="2"/>
        <v>218.4</v>
      </c>
      <c r="J10" s="185">
        <f t="shared" si="2"/>
        <v>218.4</v>
      </c>
      <c r="K10" s="185">
        <f t="shared" si="2"/>
        <v>218.4</v>
      </c>
      <c r="L10" s="185">
        <f t="shared" si="2"/>
        <v>218.4</v>
      </c>
      <c r="M10" s="186">
        <f t="shared" si="2"/>
        <v>218.4</v>
      </c>
      <c r="N10" s="184">
        <f t="shared" si="2"/>
        <v>174.72</v>
      </c>
      <c r="O10" s="185">
        <f t="shared" si="2"/>
        <v>174.72</v>
      </c>
      <c r="P10" s="185">
        <f t="shared" si="2"/>
        <v>174.72</v>
      </c>
      <c r="Q10" s="185">
        <f t="shared" si="2"/>
        <v>174.72</v>
      </c>
      <c r="R10" s="185">
        <f t="shared" si="2"/>
        <v>174.72</v>
      </c>
      <c r="S10" s="185">
        <f t="shared" si="2"/>
        <v>174.72</v>
      </c>
      <c r="T10" s="185">
        <f t="shared" si="2"/>
        <v>0</v>
      </c>
      <c r="U10" s="185">
        <f t="shared" si="2"/>
        <v>0</v>
      </c>
      <c r="V10" s="186">
        <f t="shared" si="2"/>
        <v>0</v>
      </c>
      <c r="W10" s="31"/>
      <c r="X10" s="42" t="s">
        <v>48</v>
      </c>
      <c r="Y10" s="294">
        <v>7.3997944501541596E-2</v>
      </c>
      <c r="Z10" s="298" t="s">
        <v>152</v>
      </c>
      <c r="AA10" s="31"/>
    </row>
    <row r="11" spans="1:33" s="19" customFormat="1" ht="23.4" customHeight="1" x14ac:dyDescent="0.3">
      <c r="A11" s="288"/>
      <c r="B11" s="396"/>
      <c r="C11" s="218"/>
      <c r="D11" s="219" t="s">
        <v>109</v>
      </c>
      <c r="E11" s="220">
        <v>50</v>
      </c>
      <c r="F11" s="221">
        <v>50</v>
      </c>
      <c r="G11" s="221">
        <v>50</v>
      </c>
      <c r="H11" s="221">
        <v>50</v>
      </c>
      <c r="I11" s="221">
        <v>50</v>
      </c>
      <c r="J11" s="221">
        <v>50</v>
      </c>
      <c r="K11" s="221">
        <v>50</v>
      </c>
      <c r="L11" s="221">
        <v>50</v>
      </c>
      <c r="M11" s="222">
        <v>50</v>
      </c>
      <c r="N11" s="220">
        <v>40</v>
      </c>
      <c r="O11" s="221">
        <v>40</v>
      </c>
      <c r="P11" s="221">
        <v>40</v>
      </c>
      <c r="Q11" s="221">
        <v>40</v>
      </c>
      <c r="R11" s="221">
        <v>40</v>
      </c>
      <c r="S11" s="221">
        <v>40</v>
      </c>
      <c r="T11" s="221">
        <v>0</v>
      </c>
      <c r="U11" s="221">
        <v>0</v>
      </c>
      <c r="V11" s="222">
        <v>0</v>
      </c>
      <c r="W11" s="285"/>
      <c r="X11" s="42" t="s">
        <v>44</v>
      </c>
      <c r="Y11" s="295">
        <f>Y9/Y10</f>
        <v>0.97300000000000031</v>
      </c>
      <c r="Z11" s="298"/>
      <c r="AA11" s="285"/>
    </row>
    <row r="12" spans="1:33" s="18" customFormat="1" ht="15.6" x14ac:dyDescent="0.3">
      <c r="A12" s="288"/>
      <c r="B12" s="396"/>
      <c r="C12" s="223" t="s">
        <v>115</v>
      </c>
      <c r="D12" s="224" t="s">
        <v>123</v>
      </c>
      <c r="E12" s="225">
        <f>(4368*E13)/1000</f>
        <v>218.4</v>
      </c>
      <c r="F12" s="226">
        <f t="shared" ref="F12:V12" si="3">(4368*F13)/1000</f>
        <v>218.4</v>
      </c>
      <c r="G12" s="226">
        <f t="shared" si="3"/>
        <v>218.4</v>
      </c>
      <c r="H12" s="226">
        <f t="shared" si="3"/>
        <v>218.4</v>
      </c>
      <c r="I12" s="226">
        <f t="shared" si="3"/>
        <v>218.4</v>
      </c>
      <c r="J12" s="226">
        <f t="shared" si="3"/>
        <v>218.4</v>
      </c>
      <c r="K12" s="226">
        <f t="shared" si="3"/>
        <v>218.4</v>
      </c>
      <c r="L12" s="226">
        <f t="shared" si="3"/>
        <v>174.72</v>
      </c>
      <c r="M12" s="227">
        <f t="shared" si="3"/>
        <v>131.04</v>
      </c>
      <c r="N12" s="225">
        <f t="shared" si="3"/>
        <v>152.88</v>
      </c>
      <c r="O12" s="226">
        <f t="shared" si="3"/>
        <v>152.88</v>
      </c>
      <c r="P12" s="226">
        <f t="shared" si="3"/>
        <v>131.04</v>
      </c>
      <c r="Q12" s="226">
        <f t="shared" si="3"/>
        <v>131.04</v>
      </c>
      <c r="R12" s="226">
        <f t="shared" si="3"/>
        <v>43.68</v>
      </c>
      <c r="S12" s="226">
        <f t="shared" si="3"/>
        <v>21.84</v>
      </c>
      <c r="T12" s="226">
        <f t="shared" si="3"/>
        <v>0</v>
      </c>
      <c r="U12" s="226">
        <f t="shared" si="3"/>
        <v>0</v>
      </c>
      <c r="V12" s="227">
        <f t="shared" si="3"/>
        <v>0</v>
      </c>
      <c r="W12" s="283"/>
      <c r="X12" s="55"/>
      <c r="Y12" s="55"/>
      <c r="Z12" s="287"/>
      <c r="AA12" s="283"/>
    </row>
    <row r="13" spans="1:33" s="17" customFormat="1" ht="28.8" x14ac:dyDescent="0.45">
      <c r="A13" s="288"/>
      <c r="B13" s="396"/>
      <c r="C13" s="228"/>
      <c r="D13" s="229" t="s">
        <v>109</v>
      </c>
      <c r="E13" s="220">
        <v>50</v>
      </c>
      <c r="F13" s="221">
        <v>50</v>
      </c>
      <c r="G13" s="221">
        <v>50</v>
      </c>
      <c r="H13" s="221">
        <v>50</v>
      </c>
      <c r="I13" s="221">
        <v>50</v>
      </c>
      <c r="J13" s="221">
        <v>50</v>
      </c>
      <c r="K13" s="221">
        <v>50</v>
      </c>
      <c r="L13" s="221">
        <v>40</v>
      </c>
      <c r="M13" s="222">
        <v>30</v>
      </c>
      <c r="N13" s="220">
        <v>35</v>
      </c>
      <c r="O13" s="221">
        <v>35</v>
      </c>
      <c r="P13" s="221">
        <v>30</v>
      </c>
      <c r="Q13" s="221">
        <v>30</v>
      </c>
      <c r="R13" s="221">
        <v>10</v>
      </c>
      <c r="S13" s="221">
        <v>5</v>
      </c>
      <c r="T13" s="221">
        <v>0</v>
      </c>
      <c r="U13" s="221">
        <v>0</v>
      </c>
      <c r="V13" s="222">
        <v>0</v>
      </c>
      <c r="W13" s="282"/>
      <c r="X13" s="42" t="s">
        <v>42</v>
      </c>
      <c r="Y13" s="296">
        <f>M8</f>
        <v>218.4</v>
      </c>
      <c r="Z13" s="298" t="s">
        <v>151</v>
      </c>
      <c r="AA13" s="282"/>
    </row>
    <row r="14" spans="1:33" s="18" customFormat="1" ht="21" x14ac:dyDescent="0.4">
      <c r="A14" s="283"/>
      <c r="B14" s="396"/>
      <c r="C14" s="213" t="s">
        <v>116</v>
      </c>
      <c r="D14" s="214" t="s">
        <v>123</v>
      </c>
      <c r="E14" s="215">
        <f>(4368*E15-E33)/1000</f>
        <v>218.4</v>
      </c>
      <c r="F14" s="216">
        <f t="shared" ref="F14:V14" si="4">(4368*F15-F33)/1000</f>
        <v>218.4</v>
      </c>
      <c r="G14" s="216">
        <f t="shared" si="4"/>
        <v>218.4</v>
      </c>
      <c r="H14" s="216">
        <f t="shared" si="4"/>
        <v>218.14400000000001</v>
      </c>
      <c r="I14" s="216">
        <f t="shared" si="4"/>
        <v>217.95500000000001</v>
      </c>
      <c r="J14" s="216">
        <f t="shared" si="4"/>
        <v>218.4</v>
      </c>
      <c r="K14" s="216">
        <f t="shared" si="4"/>
        <v>217.94399999999999</v>
      </c>
      <c r="L14" s="216">
        <f t="shared" si="4"/>
        <v>159.042</v>
      </c>
      <c r="M14" s="217">
        <f t="shared" si="4"/>
        <v>130.685</v>
      </c>
      <c r="N14" s="215">
        <f t="shared" si="4"/>
        <v>152.88</v>
      </c>
      <c r="O14" s="216">
        <f t="shared" si="4"/>
        <v>152.88</v>
      </c>
      <c r="P14" s="216">
        <f t="shared" si="4"/>
        <v>131.04</v>
      </c>
      <c r="Q14" s="216">
        <f t="shared" si="4"/>
        <v>130.79499999999999</v>
      </c>
      <c r="R14" s="216">
        <f t="shared" si="4"/>
        <v>43.68</v>
      </c>
      <c r="S14" s="216">
        <f t="shared" si="4"/>
        <v>21.84</v>
      </c>
      <c r="T14" s="216">
        <f t="shared" si="4"/>
        <v>0</v>
      </c>
      <c r="U14" s="216">
        <f t="shared" si="4"/>
        <v>0</v>
      </c>
      <c r="V14" s="217">
        <f t="shared" si="4"/>
        <v>0</v>
      </c>
      <c r="W14" s="283"/>
      <c r="X14" s="42" t="s">
        <v>41</v>
      </c>
      <c r="Y14" s="296">
        <f>M10</f>
        <v>218.4</v>
      </c>
      <c r="Z14" s="298" t="s">
        <v>151</v>
      </c>
      <c r="AA14" s="283"/>
      <c r="AC14" s="312"/>
      <c r="AD14" s="312"/>
      <c r="AE14" s="306"/>
      <c r="AF14" s="306"/>
      <c r="AG14" s="314"/>
    </row>
    <row r="15" spans="1:33" s="17" customFormat="1" ht="23.4" customHeight="1" thickBot="1" x14ac:dyDescent="0.5">
      <c r="A15" s="282"/>
      <c r="B15" s="397"/>
      <c r="C15" s="199"/>
      <c r="D15" s="200" t="s">
        <v>109</v>
      </c>
      <c r="E15" s="201">
        <v>50</v>
      </c>
      <c r="F15" s="202">
        <v>50</v>
      </c>
      <c r="G15" s="202">
        <v>50</v>
      </c>
      <c r="H15" s="202">
        <v>50</v>
      </c>
      <c r="I15" s="202">
        <v>50</v>
      </c>
      <c r="J15" s="202">
        <v>50</v>
      </c>
      <c r="K15" s="202">
        <v>50</v>
      </c>
      <c r="L15" s="202">
        <v>40</v>
      </c>
      <c r="M15" s="203">
        <v>30</v>
      </c>
      <c r="N15" s="201">
        <v>35</v>
      </c>
      <c r="O15" s="202">
        <v>35</v>
      </c>
      <c r="P15" s="202">
        <v>30</v>
      </c>
      <c r="Q15" s="202">
        <v>30</v>
      </c>
      <c r="R15" s="202">
        <v>10</v>
      </c>
      <c r="S15" s="202">
        <v>5</v>
      </c>
      <c r="T15" s="202">
        <v>0</v>
      </c>
      <c r="U15" s="202">
        <v>0</v>
      </c>
      <c r="V15" s="203">
        <v>0</v>
      </c>
      <c r="W15" s="282"/>
      <c r="X15" s="42" t="s">
        <v>40</v>
      </c>
      <c r="Y15" s="296">
        <f>M12</f>
        <v>131.04</v>
      </c>
      <c r="Z15" s="298" t="s">
        <v>151</v>
      </c>
      <c r="AA15" s="282"/>
      <c r="AC15" s="313"/>
      <c r="AD15" s="306"/>
      <c r="AE15" s="312"/>
      <c r="AF15" s="312"/>
      <c r="AG15" s="315"/>
    </row>
    <row r="16" spans="1:33" s="18" customFormat="1" x14ac:dyDescent="0.45">
      <c r="A16" s="283"/>
      <c r="B16" s="395" t="s">
        <v>129</v>
      </c>
      <c r="C16" s="162" t="s">
        <v>117</v>
      </c>
      <c r="D16" s="169" t="s">
        <v>123</v>
      </c>
      <c r="E16" s="184">
        <f>(E12-E10)/1000</f>
        <v>0</v>
      </c>
      <c r="F16" s="185">
        <f t="shared" ref="F16:O16" si="5">F12-F10</f>
        <v>0</v>
      </c>
      <c r="G16" s="185">
        <f t="shared" si="5"/>
        <v>0</v>
      </c>
      <c r="H16" s="185">
        <f t="shared" si="5"/>
        <v>0</v>
      </c>
      <c r="I16" s="185">
        <f t="shared" si="5"/>
        <v>0</v>
      </c>
      <c r="J16" s="185">
        <f t="shared" si="5"/>
        <v>0</v>
      </c>
      <c r="K16" s="185">
        <f t="shared" si="5"/>
        <v>0</v>
      </c>
      <c r="L16" s="185">
        <f t="shared" si="5"/>
        <v>-43.680000000000007</v>
      </c>
      <c r="M16" s="186">
        <f t="shared" si="5"/>
        <v>-87.360000000000014</v>
      </c>
      <c r="N16" s="184">
        <f t="shared" si="5"/>
        <v>-21.840000000000003</v>
      </c>
      <c r="O16" s="185">
        <f t="shared" si="5"/>
        <v>-21.840000000000003</v>
      </c>
      <c r="P16" s="185">
        <f t="shared" ref="P16:V16" si="6">P12-P10</f>
        <v>-43.680000000000007</v>
      </c>
      <c r="Q16" s="185">
        <f t="shared" si="6"/>
        <v>-43.680000000000007</v>
      </c>
      <c r="R16" s="185">
        <f t="shared" si="6"/>
        <v>-131.04</v>
      </c>
      <c r="S16" s="185">
        <f t="shared" si="6"/>
        <v>-152.88</v>
      </c>
      <c r="T16" s="185">
        <f t="shared" si="6"/>
        <v>0</v>
      </c>
      <c r="U16" s="185">
        <f t="shared" si="6"/>
        <v>0</v>
      </c>
      <c r="V16" s="186">
        <f t="shared" si="6"/>
        <v>0</v>
      </c>
      <c r="W16" s="282"/>
      <c r="X16" s="42" t="s">
        <v>39</v>
      </c>
      <c r="Y16" s="297">
        <f>M16</f>
        <v>-87.360000000000014</v>
      </c>
      <c r="Z16" s="298" t="s">
        <v>151</v>
      </c>
      <c r="AA16" s="283"/>
      <c r="AC16" s="313"/>
      <c r="AD16" s="306"/>
      <c r="AE16" s="312"/>
      <c r="AF16" s="312"/>
      <c r="AG16" s="316"/>
    </row>
    <row r="17" spans="1:33" s="17" customFormat="1" ht="32.25" customHeight="1" thickBot="1" x14ac:dyDescent="0.5">
      <c r="A17" s="79"/>
      <c r="B17" s="397"/>
      <c r="C17" s="168"/>
      <c r="D17" s="170" t="s">
        <v>109</v>
      </c>
      <c r="E17" s="205">
        <f>E13-E11</f>
        <v>0</v>
      </c>
      <c r="F17" s="206">
        <f t="shared" ref="F17:O17" si="7">F13-F11</f>
        <v>0</v>
      </c>
      <c r="G17" s="206">
        <f t="shared" si="7"/>
        <v>0</v>
      </c>
      <c r="H17" s="206">
        <f t="shared" si="7"/>
        <v>0</v>
      </c>
      <c r="I17" s="206">
        <f t="shared" si="7"/>
        <v>0</v>
      </c>
      <c r="J17" s="206">
        <f t="shared" si="7"/>
        <v>0</v>
      </c>
      <c r="K17" s="206">
        <f t="shared" si="7"/>
        <v>0</v>
      </c>
      <c r="L17" s="206">
        <f t="shared" si="7"/>
        <v>-10</v>
      </c>
      <c r="M17" s="207">
        <f t="shared" si="7"/>
        <v>-20</v>
      </c>
      <c r="N17" s="205">
        <f t="shared" si="7"/>
        <v>-5</v>
      </c>
      <c r="O17" s="206">
        <f t="shared" si="7"/>
        <v>-5</v>
      </c>
      <c r="P17" s="206">
        <f>P13-P11</f>
        <v>-10</v>
      </c>
      <c r="Q17" s="206">
        <f t="shared" ref="Q17:V17" si="8">Q13-Q11</f>
        <v>-10</v>
      </c>
      <c r="R17" s="206">
        <f t="shared" si="8"/>
        <v>-30</v>
      </c>
      <c r="S17" s="206">
        <f t="shared" si="8"/>
        <v>-35</v>
      </c>
      <c r="T17" s="206">
        <f t="shared" si="8"/>
        <v>0</v>
      </c>
      <c r="U17" s="206">
        <f t="shared" si="8"/>
        <v>0</v>
      </c>
      <c r="V17" s="207">
        <f t="shared" si="8"/>
        <v>0</v>
      </c>
      <c r="W17" s="282"/>
      <c r="X17" s="284"/>
      <c r="Y17" s="284"/>
      <c r="Z17" s="284"/>
      <c r="AA17" s="282"/>
      <c r="AC17" s="313"/>
      <c r="AD17" s="306"/>
      <c r="AE17" s="312"/>
      <c r="AF17" s="312"/>
      <c r="AG17" s="315"/>
    </row>
    <row r="18" spans="1:33" ht="23.4" customHeight="1" x14ac:dyDescent="0.45">
      <c r="A18" s="55"/>
      <c r="B18" s="395" t="s">
        <v>145</v>
      </c>
      <c r="C18" s="379" t="s">
        <v>26</v>
      </c>
      <c r="D18" s="208" t="s">
        <v>119</v>
      </c>
      <c r="E18" s="250"/>
      <c r="F18" s="251"/>
      <c r="G18" s="251"/>
      <c r="H18" s="242">
        <v>2E-3</v>
      </c>
      <c r="I18" s="251"/>
      <c r="J18" s="251"/>
      <c r="K18" s="251"/>
      <c r="L18" s="251"/>
      <c r="M18" s="264"/>
      <c r="N18" s="250"/>
      <c r="O18" s="251"/>
      <c r="P18" s="251"/>
      <c r="Q18" s="242">
        <v>3.0000000000000001E-3</v>
      </c>
      <c r="R18" s="251"/>
      <c r="S18" s="251"/>
      <c r="T18" s="251"/>
      <c r="U18" s="251"/>
      <c r="V18" s="264"/>
      <c r="W18" s="55"/>
      <c r="X18" s="284"/>
      <c r="Y18" s="284"/>
      <c r="Z18" s="284"/>
      <c r="AA18" s="55"/>
      <c r="AC18" s="313"/>
      <c r="AD18" s="306"/>
      <c r="AE18" s="312"/>
      <c r="AF18" s="312"/>
      <c r="AG18" s="50"/>
    </row>
    <row r="19" spans="1:33" ht="23.4" customHeight="1" x14ac:dyDescent="0.45">
      <c r="A19" s="55"/>
      <c r="B19" s="396"/>
      <c r="C19" s="380"/>
      <c r="D19" s="209" t="s">
        <v>120</v>
      </c>
      <c r="E19" s="252"/>
      <c r="F19" s="253"/>
      <c r="G19" s="253"/>
      <c r="H19" s="243">
        <v>8.9999999999999998E-4</v>
      </c>
      <c r="I19" s="253"/>
      <c r="J19" s="253"/>
      <c r="K19" s="253"/>
      <c r="L19" s="253"/>
      <c r="M19" s="265"/>
      <c r="N19" s="252"/>
      <c r="O19" s="253"/>
      <c r="P19" s="253"/>
      <c r="Q19" s="243">
        <v>2E-3</v>
      </c>
      <c r="R19" s="253"/>
      <c r="S19" s="253"/>
      <c r="T19" s="253"/>
      <c r="U19" s="253"/>
      <c r="V19" s="265"/>
      <c r="W19" s="55"/>
      <c r="X19" s="284"/>
      <c r="Y19" s="284"/>
      <c r="Z19" s="284"/>
      <c r="AA19" s="55"/>
      <c r="AC19" s="313"/>
      <c r="AD19" s="306"/>
      <c r="AE19" s="312"/>
      <c r="AF19" s="312"/>
      <c r="AG19" s="50"/>
    </row>
    <row r="20" spans="1:33" ht="23.4" customHeight="1" x14ac:dyDescent="0.45">
      <c r="A20" s="55"/>
      <c r="B20" s="396"/>
      <c r="C20" s="381"/>
      <c r="D20" s="239" t="s">
        <v>121</v>
      </c>
      <c r="E20" s="254"/>
      <c r="F20" s="255"/>
      <c r="G20" s="255"/>
      <c r="H20" s="244">
        <v>6.9999999999999999E-4</v>
      </c>
      <c r="I20" s="255"/>
      <c r="J20" s="255"/>
      <c r="K20" s="255"/>
      <c r="L20" s="255"/>
      <c r="M20" s="266"/>
      <c r="N20" s="254"/>
      <c r="O20" s="255"/>
      <c r="P20" s="255"/>
      <c r="Q20" s="244">
        <v>8.0000000000000004E-4</v>
      </c>
      <c r="R20" s="255"/>
      <c r="S20" s="255"/>
      <c r="T20" s="255"/>
      <c r="U20" s="255"/>
      <c r="V20" s="266"/>
      <c r="W20" s="55"/>
      <c r="X20" s="284"/>
      <c r="Y20" s="284"/>
      <c r="Z20" s="284"/>
      <c r="AA20" s="55"/>
      <c r="AC20" s="313"/>
      <c r="AD20" s="306"/>
      <c r="AE20" s="312"/>
      <c r="AF20" s="312"/>
      <c r="AG20" s="50"/>
    </row>
    <row r="21" spans="1:33" ht="23.4" customHeight="1" x14ac:dyDescent="0.45">
      <c r="A21" s="55"/>
      <c r="B21" s="396"/>
      <c r="C21" s="382" t="s">
        <v>4</v>
      </c>
      <c r="D21" s="240" t="s">
        <v>23</v>
      </c>
      <c r="E21" s="256"/>
      <c r="F21" s="257"/>
      <c r="G21" s="257"/>
      <c r="H21" s="257"/>
      <c r="I21" s="245">
        <v>1.5E-3</v>
      </c>
      <c r="J21" s="257"/>
      <c r="K21" s="257"/>
      <c r="L21" s="257"/>
      <c r="M21" s="267"/>
      <c r="N21" s="256"/>
      <c r="O21" s="257"/>
      <c r="P21" s="257"/>
      <c r="Q21" s="257"/>
      <c r="R21" s="245" t="s">
        <v>43</v>
      </c>
      <c r="S21" s="257"/>
      <c r="T21" s="257"/>
      <c r="U21" s="257"/>
      <c r="V21" s="267"/>
      <c r="W21" s="55"/>
      <c r="X21" s="299" t="s">
        <v>156</v>
      </c>
      <c r="Y21" s="301"/>
      <c r="Z21" s="55"/>
      <c r="AA21" s="55"/>
      <c r="AC21" s="313"/>
      <c r="AD21" s="306"/>
      <c r="AE21" s="312"/>
      <c r="AF21" s="312"/>
      <c r="AG21" s="50"/>
    </row>
    <row r="22" spans="1:33" ht="23.4" customHeight="1" x14ac:dyDescent="0.45">
      <c r="A22" s="55"/>
      <c r="B22" s="396"/>
      <c r="C22" s="383"/>
      <c r="D22" s="210" t="s">
        <v>22</v>
      </c>
      <c r="E22" s="258"/>
      <c r="F22" s="259"/>
      <c r="G22" s="259"/>
      <c r="H22" s="259"/>
      <c r="I22" s="246">
        <v>2.9999999999999997E-4</v>
      </c>
      <c r="J22" s="259"/>
      <c r="K22" s="259"/>
      <c r="L22" s="259"/>
      <c r="M22" s="268"/>
      <c r="N22" s="258"/>
      <c r="O22" s="259"/>
      <c r="P22" s="259"/>
      <c r="Q22" s="259"/>
      <c r="R22" s="246" t="s">
        <v>43</v>
      </c>
      <c r="S22" s="259"/>
      <c r="T22" s="259"/>
      <c r="U22" s="259"/>
      <c r="V22" s="268"/>
      <c r="W22" s="55"/>
      <c r="X22" s="299" t="s">
        <v>51</v>
      </c>
      <c r="Y22" s="281"/>
      <c r="Z22" s="281"/>
      <c r="AA22" s="55"/>
      <c r="AC22" s="313"/>
      <c r="AD22" s="306"/>
      <c r="AE22" s="312"/>
      <c r="AF22" s="312"/>
      <c r="AG22" s="50"/>
    </row>
    <row r="23" spans="1:33" ht="23.4" customHeight="1" x14ac:dyDescent="0.45">
      <c r="A23" s="55"/>
      <c r="B23" s="396"/>
      <c r="C23" s="381"/>
      <c r="D23" s="239" t="s">
        <v>22</v>
      </c>
      <c r="E23" s="254"/>
      <c r="F23" s="255"/>
      <c r="G23" s="255"/>
      <c r="H23" s="255"/>
      <c r="I23" s="244">
        <v>2.0000000000000001E-4</v>
      </c>
      <c r="J23" s="255"/>
      <c r="K23" s="255"/>
      <c r="L23" s="255"/>
      <c r="M23" s="266"/>
      <c r="N23" s="254"/>
      <c r="O23" s="255"/>
      <c r="P23" s="255"/>
      <c r="Q23" s="255"/>
      <c r="R23" s="244" t="s">
        <v>43</v>
      </c>
      <c r="S23" s="255"/>
      <c r="T23" s="255"/>
      <c r="U23" s="255"/>
      <c r="V23" s="266"/>
      <c r="W23" s="55"/>
      <c r="X23" s="42" t="s">
        <v>50</v>
      </c>
      <c r="Y23" s="294">
        <v>7.1999999999999995E-2</v>
      </c>
      <c r="Z23" s="298" t="s">
        <v>152</v>
      </c>
      <c r="AA23" s="55"/>
      <c r="AC23" s="313"/>
      <c r="AD23" s="306"/>
      <c r="AE23" s="312"/>
      <c r="AF23" s="312"/>
      <c r="AG23" s="308"/>
    </row>
    <row r="24" spans="1:33" ht="23.4" customHeight="1" x14ac:dyDescent="0.45">
      <c r="A24" s="55"/>
      <c r="B24" s="396"/>
      <c r="C24" s="382" t="s">
        <v>3</v>
      </c>
      <c r="D24" s="240" t="s">
        <v>21</v>
      </c>
      <c r="E24" s="256"/>
      <c r="F24" s="257"/>
      <c r="G24" s="257"/>
      <c r="H24" s="257"/>
      <c r="I24" s="257"/>
      <c r="J24" s="257"/>
      <c r="K24" s="245">
        <v>1.4999999999999999E-2</v>
      </c>
      <c r="L24" s="257"/>
      <c r="M24" s="267"/>
      <c r="N24" s="256"/>
      <c r="O24" s="257"/>
      <c r="P24" s="257"/>
      <c r="Q24" s="257"/>
      <c r="R24" s="257"/>
      <c r="S24" s="257"/>
      <c r="T24" s="245" t="s">
        <v>43</v>
      </c>
      <c r="U24" s="257"/>
      <c r="V24" s="267"/>
      <c r="W24" s="55"/>
      <c r="X24" s="42" t="s">
        <v>48</v>
      </c>
      <c r="Y24" s="294">
        <v>7.3997944501541624E-2</v>
      </c>
      <c r="Z24" s="298" t="s">
        <v>152</v>
      </c>
      <c r="AA24" s="55"/>
      <c r="AC24" s="309"/>
      <c r="AD24" s="310"/>
      <c r="AE24" s="311"/>
      <c r="AF24" s="311"/>
      <c r="AG24" s="50"/>
    </row>
    <row r="25" spans="1:33" ht="23.4" customHeight="1" x14ac:dyDescent="0.45">
      <c r="A25" s="55"/>
      <c r="B25" s="396"/>
      <c r="C25" s="383"/>
      <c r="D25" s="210" t="s">
        <v>150</v>
      </c>
      <c r="E25" s="258"/>
      <c r="F25" s="259"/>
      <c r="G25" s="259"/>
      <c r="H25" s="259"/>
      <c r="I25" s="259"/>
      <c r="J25" s="259"/>
      <c r="K25" s="246">
        <v>5.0000000000000001E-3</v>
      </c>
      <c r="L25" s="259"/>
      <c r="M25" s="268"/>
      <c r="N25" s="258"/>
      <c r="O25" s="259"/>
      <c r="P25" s="259"/>
      <c r="Q25" s="259"/>
      <c r="R25" s="259"/>
      <c r="S25" s="259"/>
      <c r="T25" s="246" t="s">
        <v>43</v>
      </c>
      <c r="U25" s="259"/>
      <c r="V25" s="268"/>
      <c r="W25" s="55"/>
      <c r="X25" s="42" t="s">
        <v>44</v>
      </c>
      <c r="Y25" s="295">
        <f>Y23/Y24</f>
        <v>0.97299999999999998</v>
      </c>
      <c r="Z25" s="298"/>
      <c r="AA25" s="55"/>
    </row>
    <row r="26" spans="1:33" ht="23.4" customHeight="1" x14ac:dyDescent="0.45">
      <c r="A26" s="55"/>
      <c r="B26" s="396"/>
      <c r="C26" s="381"/>
      <c r="D26" s="239" t="s">
        <v>20</v>
      </c>
      <c r="E26" s="254"/>
      <c r="F26" s="255"/>
      <c r="G26" s="255"/>
      <c r="H26" s="255"/>
      <c r="I26" s="255"/>
      <c r="J26" s="255"/>
      <c r="K26" s="244">
        <v>1E-4</v>
      </c>
      <c r="L26" s="255"/>
      <c r="M26" s="266"/>
      <c r="N26" s="254"/>
      <c r="O26" s="255"/>
      <c r="P26" s="255"/>
      <c r="Q26" s="255"/>
      <c r="R26" s="255"/>
      <c r="S26" s="255"/>
      <c r="T26" s="244" t="s">
        <v>43</v>
      </c>
      <c r="U26" s="255"/>
      <c r="V26" s="266"/>
      <c r="W26" s="55"/>
      <c r="X26" s="55"/>
      <c r="Y26" s="55"/>
      <c r="Z26" s="287"/>
      <c r="AA26" s="55"/>
    </row>
    <row r="27" spans="1:33" ht="23.4" customHeight="1" x14ac:dyDescent="0.45">
      <c r="A27" s="55"/>
      <c r="B27" s="396"/>
      <c r="C27" s="382" t="s">
        <v>19</v>
      </c>
      <c r="D27" s="240" t="s">
        <v>18</v>
      </c>
      <c r="E27" s="256"/>
      <c r="F27" s="257"/>
      <c r="G27" s="257"/>
      <c r="H27" s="257"/>
      <c r="I27" s="257"/>
      <c r="J27" s="257"/>
      <c r="K27" s="257"/>
      <c r="L27" s="245">
        <v>5.6000000000000001E-2</v>
      </c>
      <c r="M27" s="267"/>
      <c r="N27" s="256"/>
      <c r="O27" s="257"/>
      <c r="P27" s="257"/>
      <c r="Q27" s="257"/>
      <c r="R27" s="257"/>
      <c r="S27" s="257"/>
      <c r="T27" s="257"/>
      <c r="U27" s="245" t="s">
        <v>43</v>
      </c>
      <c r="V27" s="267"/>
      <c r="W27" s="55"/>
      <c r="X27" s="42" t="s">
        <v>42</v>
      </c>
      <c r="Y27" s="296">
        <f>V8</f>
        <v>218</v>
      </c>
      <c r="Z27" s="298" t="s">
        <v>151</v>
      </c>
      <c r="AA27" s="55"/>
    </row>
    <row r="28" spans="1:33" ht="23.4" customHeight="1" x14ac:dyDescent="0.45">
      <c r="A28" s="55"/>
      <c r="B28" s="396"/>
      <c r="C28" s="383"/>
      <c r="D28" s="210" t="s">
        <v>17</v>
      </c>
      <c r="E28" s="258"/>
      <c r="F28" s="259"/>
      <c r="G28" s="259"/>
      <c r="H28" s="259"/>
      <c r="I28" s="259"/>
      <c r="J28" s="259"/>
      <c r="K28" s="259"/>
      <c r="L28" s="246">
        <v>2.9000000000000001E-2</v>
      </c>
      <c r="M28" s="268"/>
      <c r="N28" s="258"/>
      <c r="O28" s="259"/>
      <c r="P28" s="259"/>
      <c r="Q28" s="259"/>
      <c r="R28" s="259"/>
      <c r="S28" s="259"/>
      <c r="T28" s="259"/>
      <c r="U28" s="246" t="s">
        <v>43</v>
      </c>
      <c r="V28" s="268"/>
      <c r="W28" s="55"/>
      <c r="X28" s="42" t="s">
        <v>41</v>
      </c>
      <c r="Y28" s="296">
        <f>V10</f>
        <v>0</v>
      </c>
      <c r="Z28" s="298" t="s">
        <v>151</v>
      </c>
      <c r="AA28" s="55"/>
    </row>
    <row r="29" spans="1:33" ht="23.4" customHeight="1" x14ac:dyDescent="0.45">
      <c r="A29" s="55"/>
      <c r="B29" s="396"/>
      <c r="C29" s="381"/>
      <c r="D29" s="239" t="s">
        <v>17</v>
      </c>
      <c r="E29" s="254"/>
      <c r="F29" s="255"/>
      <c r="G29" s="255"/>
      <c r="H29" s="255"/>
      <c r="I29" s="255"/>
      <c r="J29" s="255"/>
      <c r="K29" s="255"/>
      <c r="L29" s="244">
        <v>4.7000000000000002E-3</v>
      </c>
      <c r="M29" s="266"/>
      <c r="N29" s="254"/>
      <c r="O29" s="255"/>
      <c r="P29" s="255"/>
      <c r="Q29" s="255"/>
      <c r="R29" s="255"/>
      <c r="S29" s="255"/>
      <c r="T29" s="255"/>
      <c r="U29" s="244" t="s">
        <v>43</v>
      </c>
      <c r="V29" s="266"/>
      <c r="W29" s="55"/>
      <c r="X29" s="42" t="s">
        <v>40</v>
      </c>
      <c r="Y29" s="296">
        <f>V1</f>
        <v>0</v>
      </c>
      <c r="Z29" s="298" t="s">
        <v>151</v>
      </c>
      <c r="AA29" s="55"/>
    </row>
    <row r="30" spans="1:33" ht="23.4" customHeight="1" x14ac:dyDescent="0.45">
      <c r="A30" s="55"/>
      <c r="B30" s="396"/>
      <c r="C30" s="380" t="s">
        <v>16</v>
      </c>
      <c r="D30" s="209" t="s">
        <v>148</v>
      </c>
      <c r="E30" s="252"/>
      <c r="F30" s="253"/>
      <c r="G30" s="253"/>
      <c r="H30" s="253"/>
      <c r="I30" s="253"/>
      <c r="J30" s="253"/>
      <c r="K30" s="253"/>
      <c r="L30" s="253"/>
      <c r="M30" s="247">
        <v>1.4E-3</v>
      </c>
      <c r="N30" s="252"/>
      <c r="O30" s="253"/>
      <c r="P30" s="253"/>
      <c r="Q30" s="253"/>
      <c r="R30" s="253"/>
      <c r="S30" s="253"/>
      <c r="T30" s="253"/>
      <c r="U30" s="253"/>
      <c r="V30" s="247" t="s">
        <v>43</v>
      </c>
      <c r="W30" s="55"/>
      <c r="X30" s="42" t="s">
        <v>39</v>
      </c>
      <c r="Y30" s="297">
        <f>V16</f>
        <v>0</v>
      </c>
      <c r="Z30" s="298" t="s">
        <v>151</v>
      </c>
      <c r="AA30" s="55"/>
    </row>
    <row r="31" spans="1:33" ht="23.4" customHeight="1" x14ac:dyDescent="0.45">
      <c r="A31" s="55"/>
      <c r="B31" s="396"/>
      <c r="C31" s="384"/>
      <c r="D31" s="211" t="s">
        <v>149</v>
      </c>
      <c r="E31" s="260"/>
      <c r="F31" s="261"/>
      <c r="G31" s="261"/>
      <c r="H31" s="261"/>
      <c r="I31" s="261"/>
      <c r="J31" s="261"/>
      <c r="K31" s="261"/>
      <c r="L31" s="261"/>
      <c r="M31" s="248">
        <v>1.1000000000000001E-3</v>
      </c>
      <c r="N31" s="260"/>
      <c r="O31" s="261"/>
      <c r="P31" s="261"/>
      <c r="Q31" s="261"/>
      <c r="R31" s="261"/>
      <c r="S31" s="261"/>
      <c r="T31" s="261"/>
      <c r="U31" s="261"/>
      <c r="V31" s="248" t="s">
        <v>43</v>
      </c>
      <c r="W31" s="55"/>
      <c r="X31" s="284"/>
      <c r="Y31" s="284"/>
      <c r="Z31" s="284"/>
      <c r="AA31" s="55"/>
    </row>
    <row r="32" spans="1:33" ht="23.4" customHeight="1" thickBot="1" x14ac:dyDescent="0.5">
      <c r="A32" s="55"/>
      <c r="B32" s="396"/>
      <c r="C32" s="385"/>
      <c r="D32" s="212" t="s">
        <v>122</v>
      </c>
      <c r="E32" s="262"/>
      <c r="F32" s="263"/>
      <c r="G32" s="263"/>
      <c r="H32" s="263"/>
      <c r="I32" s="263"/>
      <c r="J32" s="263"/>
      <c r="K32" s="263"/>
      <c r="L32" s="263"/>
      <c r="M32" s="249">
        <v>2.0000000000000001E-4</v>
      </c>
      <c r="N32" s="262"/>
      <c r="O32" s="263"/>
      <c r="P32" s="263"/>
      <c r="Q32" s="263"/>
      <c r="R32" s="263"/>
      <c r="S32" s="263"/>
      <c r="T32" s="263"/>
      <c r="U32" s="263"/>
      <c r="V32" s="249" t="s">
        <v>43</v>
      </c>
      <c r="W32" s="55"/>
      <c r="X32" s="284"/>
      <c r="Y32" s="284"/>
      <c r="Z32" s="284"/>
      <c r="AA32" s="55"/>
    </row>
    <row r="33" spans="1:27" s="16" customFormat="1" ht="25.5" customHeight="1" x14ac:dyDescent="0.4">
      <c r="A33" s="80"/>
      <c r="B33" s="396"/>
      <c r="C33" s="158" t="s">
        <v>28</v>
      </c>
      <c r="D33" s="159" t="s">
        <v>108</v>
      </c>
      <c r="E33" s="187">
        <v>0</v>
      </c>
      <c r="F33" s="188">
        <v>0</v>
      </c>
      <c r="G33" s="188">
        <v>0</v>
      </c>
      <c r="H33" s="188">
        <v>256</v>
      </c>
      <c r="I33" s="188">
        <v>445</v>
      </c>
      <c r="J33" s="188">
        <f>J11-J13+J32</f>
        <v>0</v>
      </c>
      <c r="K33" s="188">
        <v>456</v>
      </c>
      <c r="L33" s="188">
        <v>15678</v>
      </c>
      <c r="M33" s="189">
        <v>355</v>
      </c>
      <c r="N33" s="187">
        <v>0</v>
      </c>
      <c r="O33" s="188">
        <v>0</v>
      </c>
      <c r="P33" s="188">
        <v>0</v>
      </c>
      <c r="Q33" s="188">
        <v>245</v>
      </c>
      <c r="R33" s="188">
        <v>0</v>
      </c>
      <c r="S33" s="188">
        <v>0</v>
      </c>
      <c r="T33" s="188">
        <v>0</v>
      </c>
      <c r="U33" s="188">
        <v>0</v>
      </c>
      <c r="V33" s="189">
        <v>0</v>
      </c>
      <c r="W33" s="80"/>
      <c r="X33" s="284"/>
      <c r="Y33" s="284"/>
      <c r="Z33" s="284"/>
      <c r="AA33" s="80"/>
    </row>
    <row r="34" spans="1:27" s="16" customFormat="1" ht="31.8" thickBot="1" x14ac:dyDescent="0.45">
      <c r="A34" s="80"/>
      <c r="B34" s="396"/>
      <c r="C34" s="160"/>
      <c r="D34" s="161" t="s">
        <v>124</v>
      </c>
      <c r="E34" s="278">
        <f>IFERROR(E33/(E10*1000),"")</f>
        <v>0</v>
      </c>
      <c r="F34" s="279">
        <f t="shared" ref="F34:V34" si="9">IFERROR(F33/(F10*1000),"")</f>
        <v>0</v>
      </c>
      <c r="G34" s="279">
        <f t="shared" si="9"/>
        <v>0</v>
      </c>
      <c r="H34" s="279">
        <f t="shared" si="9"/>
        <v>1.1721611721611722E-3</v>
      </c>
      <c r="I34" s="279">
        <f t="shared" si="9"/>
        <v>2.0375457875457877E-3</v>
      </c>
      <c r="J34" s="279">
        <f t="shared" si="9"/>
        <v>0</v>
      </c>
      <c r="K34" s="279">
        <f t="shared" si="9"/>
        <v>2.0879120879120881E-3</v>
      </c>
      <c r="L34" s="279">
        <f t="shared" si="9"/>
        <v>7.1785714285714286E-2</v>
      </c>
      <c r="M34" s="280">
        <f t="shared" si="9"/>
        <v>1.6254578754578755E-3</v>
      </c>
      <c r="N34" s="278">
        <f t="shared" si="9"/>
        <v>0</v>
      </c>
      <c r="O34" s="279">
        <f t="shared" si="9"/>
        <v>0</v>
      </c>
      <c r="P34" s="279">
        <f t="shared" si="9"/>
        <v>0</v>
      </c>
      <c r="Q34" s="279">
        <f t="shared" si="9"/>
        <v>1.4022435897435897E-3</v>
      </c>
      <c r="R34" s="279">
        <f t="shared" si="9"/>
        <v>0</v>
      </c>
      <c r="S34" s="279">
        <f t="shared" si="9"/>
        <v>0</v>
      </c>
      <c r="T34" s="279" t="str">
        <f t="shared" si="9"/>
        <v/>
      </c>
      <c r="U34" s="279" t="str">
        <f t="shared" si="9"/>
        <v/>
      </c>
      <c r="V34" s="280" t="str">
        <f t="shared" si="9"/>
        <v/>
      </c>
      <c r="W34" s="80"/>
      <c r="X34" s="284"/>
      <c r="Y34" s="284"/>
      <c r="Z34" s="284"/>
      <c r="AA34" s="80"/>
    </row>
    <row r="35" spans="1:27" ht="23.25" customHeight="1" x14ac:dyDescent="0.3">
      <c r="A35" s="55"/>
      <c r="B35" s="396"/>
      <c r="C35" s="162" t="s">
        <v>13</v>
      </c>
      <c r="D35" s="159" t="s">
        <v>108</v>
      </c>
      <c r="E35" s="190">
        <v>0</v>
      </c>
      <c r="F35" s="191">
        <v>1250</v>
      </c>
      <c r="G35" s="191">
        <v>0</v>
      </c>
      <c r="H35" s="191">
        <v>520</v>
      </c>
      <c r="I35" s="191">
        <v>0</v>
      </c>
      <c r="J35" s="191">
        <v>0</v>
      </c>
      <c r="K35" s="191">
        <v>0</v>
      </c>
      <c r="L35" s="191">
        <v>0</v>
      </c>
      <c r="M35" s="192">
        <v>0</v>
      </c>
      <c r="N35" s="190">
        <v>0</v>
      </c>
      <c r="O35" s="191">
        <v>1250</v>
      </c>
      <c r="P35" s="191">
        <v>0</v>
      </c>
      <c r="Q35" s="191">
        <v>520</v>
      </c>
      <c r="R35" s="191">
        <v>0</v>
      </c>
      <c r="S35" s="191">
        <v>0</v>
      </c>
      <c r="T35" s="191">
        <v>0</v>
      </c>
      <c r="U35" s="191">
        <v>0</v>
      </c>
      <c r="V35" s="192">
        <v>0</v>
      </c>
      <c r="W35" s="55"/>
      <c r="X35" s="284"/>
      <c r="Y35" s="284"/>
      <c r="Z35" s="284"/>
      <c r="AA35" s="55"/>
    </row>
    <row r="36" spans="1:27" ht="31.8" thickBot="1" x14ac:dyDescent="0.45">
      <c r="A36" s="55"/>
      <c r="B36" s="396"/>
      <c r="C36" s="165" t="s">
        <v>12</v>
      </c>
      <c r="D36" s="166" t="s">
        <v>124</v>
      </c>
      <c r="E36" s="275">
        <f>IFERROR((E35/(E12*1000)),"")</f>
        <v>0</v>
      </c>
      <c r="F36" s="276">
        <f>IFERROR((F35/(F12*1000)),"")</f>
        <v>5.7234432234432231E-3</v>
      </c>
      <c r="G36" s="276">
        <f t="shared" ref="G36:V36" si="10">IFERROR((G35/(G12*1000)),"")</f>
        <v>0</v>
      </c>
      <c r="H36" s="276">
        <f t="shared" si="10"/>
        <v>2.3809523809523812E-3</v>
      </c>
      <c r="I36" s="276">
        <f t="shared" si="10"/>
        <v>0</v>
      </c>
      <c r="J36" s="276">
        <f t="shared" si="10"/>
        <v>0</v>
      </c>
      <c r="K36" s="276">
        <f t="shared" si="10"/>
        <v>0</v>
      </c>
      <c r="L36" s="276">
        <f t="shared" si="10"/>
        <v>0</v>
      </c>
      <c r="M36" s="277">
        <f t="shared" si="10"/>
        <v>0</v>
      </c>
      <c r="N36" s="275">
        <f t="shared" si="10"/>
        <v>0</v>
      </c>
      <c r="O36" s="276">
        <f t="shared" si="10"/>
        <v>8.176347462061747E-3</v>
      </c>
      <c r="P36" s="276">
        <f t="shared" si="10"/>
        <v>0</v>
      </c>
      <c r="Q36" s="276">
        <f t="shared" si="10"/>
        <v>3.9682539682539689E-3</v>
      </c>
      <c r="R36" s="276">
        <f t="shared" si="10"/>
        <v>0</v>
      </c>
      <c r="S36" s="276">
        <f t="shared" si="10"/>
        <v>0</v>
      </c>
      <c r="T36" s="276" t="str">
        <f t="shared" si="10"/>
        <v/>
      </c>
      <c r="U36" s="276" t="str">
        <f t="shared" si="10"/>
        <v/>
      </c>
      <c r="V36" s="277" t="str">
        <f t="shared" si="10"/>
        <v/>
      </c>
      <c r="W36" s="55"/>
      <c r="X36" s="284"/>
      <c r="Y36" s="284"/>
      <c r="Z36" s="284"/>
      <c r="AA36" s="55"/>
    </row>
    <row r="37" spans="1:27" ht="23.4" customHeight="1" x14ac:dyDescent="0.3">
      <c r="A37" s="55"/>
      <c r="B37" s="396"/>
      <c r="C37" s="167"/>
      <c r="D37" s="169" t="s">
        <v>147</v>
      </c>
      <c r="E37" s="230"/>
      <c r="F37" s="233" t="s">
        <v>10</v>
      </c>
      <c r="G37" s="233"/>
      <c r="H37" s="233"/>
      <c r="I37" s="233"/>
      <c r="J37" s="233"/>
      <c r="K37" s="233"/>
      <c r="L37" s="233"/>
      <c r="M37" s="234"/>
      <c r="N37" s="230"/>
      <c r="O37" s="233" t="s">
        <v>10</v>
      </c>
      <c r="P37" s="233"/>
      <c r="Q37" s="233"/>
      <c r="R37" s="233"/>
      <c r="S37" s="233"/>
      <c r="T37" s="233"/>
      <c r="U37" s="233"/>
      <c r="V37" s="234"/>
      <c r="W37" s="55"/>
      <c r="X37" s="284"/>
      <c r="Y37" s="284"/>
      <c r="Z37" s="284"/>
      <c r="AA37" s="55"/>
    </row>
    <row r="38" spans="1:27" ht="23.4" customHeight="1" thickBot="1" x14ac:dyDescent="0.35">
      <c r="A38" s="55"/>
      <c r="B38" s="396"/>
      <c r="C38" s="163"/>
      <c r="D38" s="164"/>
      <c r="E38" s="231"/>
      <c r="F38" s="235"/>
      <c r="G38" s="235"/>
      <c r="H38" s="235"/>
      <c r="I38" s="235"/>
      <c r="J38" s="235"/>
      <c r="K38" s="235"/>
      <c r="L38" s="235"/>
      <c r="M38" s="236"/>
      <c r="N38" s="232"/>
      <c r="O38" s="237"/>
      <c r="P38" s="237"/>
      <c r="Q38" s="237"/>
      <c r="R38" s="237"/>
      <c r="S38" s="237"/>
      <c r="T38" s="237"/>
      <c r="U38" s="237"/>
      <c r="V38" s="238"/>
      <c r="W38" s="55"/>
      <c r="X38" s="284"/>
      <c r="Y38" s="284"/>
      <c r="Z38" s="284"/>
      <c r="AA38" s="55"/>
    </row>
    <row r="39" spans="1:27" ht="23.4" customHeight="1" x14ac:dyDescent="0.3">
      <c r="A39" s="55"/>
      <c r="B39" s="396"/>
      <c r="C39" s="162" t="s">
        <v>181</v>
      </c>
      <c r="D39" s="159" t="s">
        <v>108</v>
      </c>
      <c r="E39" s="435"/>
      <c r="F39" s="436"/>
      <c r="G39" s="436"/>
      <c r="H39" s="436"/>
      <c r="I39" s="436"/>
      <c r="J39" s="436"/>
      <c r="K39" s="436"/>
      <c r="L39" s="436"/>
      <c r="M39" s="437"/>
      <c r="N39" s="438"/>
      <c r="O39" s="439"/>
      <c r="P39" s="439"/>
      <c r="Q39" s="439"/>
      <c r="R39" s="439"/>
      <c r="S39" s="439"/>
      <c r="T39" s="439"/>
      <c r="U39" s="439"/>
      <c r="V39" s="440"/>
      <c r="W39" s="55"/>
      <c r="X39" s="284"/>
      <c r="Y39" s="284"/>
      <c r="Z39" s="284"/>
      <c r="AA39" s="55"/>
    </row>
    <row r="40" spans="1:27" ht="23.4" customHeight="1" thickBot="1" x14ac:dyDescent="0.45">
      <c r="A40" s="55"/>
      <c r="B40" s="396"/>
      <c r="C40" s="165" t="s">
        <v>182</v>
      </c>
      <c r="D40" s="166" t="s">
        <v>124</v>
      </c>
      <c r="E40" s="435"/>
      <c r="F40" s="436"/>
      <c r="G40" s="436"/>
      <c r="H40" s="436"/>
      <c r="I40" s="436"/>
      <c r="J40" s="436"/>
      <c r="K40" s="436"/>
      <c r="L40" s="436"/>
      <c r="M40" s="437"/>
      <c r="N40" s="438"/>
      <c r="O40" s="439"/>
      <c r="P40" s="439"/>
      <c r="Q40" s="439"/>
      <c r="R40" s="439"/>
      <c r="S40" s="439"/>
      <c r="T40" s="439"/>
      <c r="U40" s="439"/>
      <c r="V40" s="440"/>
      <c r="W40" s="55"/>
      <c r="X40" s="284"/>
      <c r="Y40" s="284"/>
      <c r="Z40" s="284"/>
      <c r="AA40" s="55"/>
    </row>
    <row r="41" spans="1:27" s="18" customFormat="1" ht="25.5" customHeight="1" x14ac:dyDescent="0.3">
      <c r="A41" s="283"/>
      <c r="B41" s="396"/>
      <c r="C41" s="174" t="s">
        <v>112</v>
      </c>
      <c r="D41" s="159" t="s">
        <v>108</v>
      </c>
      <c r="E41" s="193">
        <f>(E33+E35)</f>
        <v>0</v>
      </c>
      <c r="F41" s="194">
        <f>(F33+F35)</f>
        <v>1250</v>
      </c>
      <c r="G41" s="194">
        <f>(G33+G35)</f>
        <v>0</v>
      </c>
      <c r="H41" s="194">
        <f>(H33+H35)</f>
        <v>776</v>
      </c>
      <c r="I41" s="194">
        <f>(I33+I35)</f>
        <v>445</v>
      </c>
      <c r="J41" s="194">
        <f>(J33+J35)</f>
        <v>0</v>
      </c>
      <c r="K41" s="194">
        <f>(K33+K35)</f>
        <v>456</v>
      </c>
      <c r="L41" s="194">
        <f>(L33+L35)</f>
        <v>15678</v>
      </c>
      <c r="M41" s="195">
        <f>(M33+M35)</f>
        <v>355</v>
      </c>
      <c r="N41" s="193">
        <f>(N33+N35)</f>
        <v>0</v>
      </c>
      <c r="O41" s="194">
        <f>(O33+O35)</f>
        <v>1250</v>
      </c>
      <c r="P41" s="194">
        <f>(P33+P35)</f>
        <v>0</v>
      </c>
      <c r="Q41" s="194">
        <f>(Q33+Q35)</f>
        <v>765</v>
      </c>
      <c r="R41" s="194">
        <f>(R33+R35)</f>
        <v>0</v>
      </c>
      <c r="S41" s="194">
        <f>(S33+S35)</f>
        <v>0</v>
      </c>
      <c r="T41" s="194">
        <f>(T33+T35)</f>
        <v>0</v>
      </c>
      <c r="U41" s="194">
        <f>(U33+U35)</f>
        <v>0</v>
      </c>
      <c r="V41" s="195">
        <f>(V33+V35)</f>
        <v>0</v>
      </c>
      <c r="W41" s="283"/>
      <c r="X41" s="284"/>
      <c r="Y41" s="284"/>
      <c r="Z41" s="284"/>
      <c r="AA41" s="283"/>
    </row>
    <row r="42" spans="1:27" s="16" customFormat="1" ht="31.8" thickBot="1" x14ac:dyDescent="0.65">
      <c r="A42" s="80"/>
      <c r="B42" s="396"/>
      <c r="C42" s="173" t="s">
        <v>143</v>
      </c>
      <c r="D42" s="161" t="s">
        <v>124</v>
      </c>
      <c r="E42" s="269">
        <f>IF(E41=0,0,E41/(E12*1000))</f>
        <v>0</v>
      </c>
      <c r="F42" s="270">
        <f>IF(F41=0,0,F41/(F12*1000))</f>
        <v>5.7234432234432231E-3</v>
      </c>
      <c r="G42" s="270">
        <f t="shared" ref="G42:V42" si="11">IF(G41=0,0,G41/(G12*1000))</f>
        <v>0</v>
      </c>
      <c r="H42" s="270">
        <f t="shared" si="11"/>
        <v>3.5531135531135533E-3</v>
      </c>
      <c r="I42" s="270">
        <f t="shared" si="11"/>
        <v>2.0375457875457877E-3</v>
      </c>
      <c r="J42" s="270">
        <f t="shared" si="11"/>
        <v>0</v>
      </c>
      <c r="K42" s="270">
        <f t="shared" si="11"/>
        <v>2.0879120879120881E-3</v>
      </c>
      <c r="L42" s="270">
        <f t="shared" si="11"/>
        <v>8.9732142857142858E-2</v>
      </c>
      <c r="M42" s="271">
        <f t="shared" si="11"/>
        <v>2.7090964590964594E-3</v>
      </c>
      <c r="N42" s="269">
        <f t="shared" si="11"/>
        <v>0</v>
      </c>
      <c r="O42" s="270">
        <f t="shared" si="11"/>
        <v>8.176347462061747E-3</v>
      </c>
      <c r="P42" s="270">
        <f t="shared" si="11"/>
        <v>0</v>
      </c>
      <c r="Q42" s="270">
        <f t="shared" si="11"/>
        <v>5.8379120879120889E-3</v>
      </c>
      <c r="R42" s="270">
        <f t="shared" si="11"/>
        <v>0</v>
      </c>
      <c r="S42" s="270">
        <f t="shared" si="11"/>
        <v>0</v>
      </c>
      <c r="T42" s="270">
        <f t="shared" si="11"/>
        <v>0</v>
      </c>
      <c r="U42" s="270">
        <f t="shared" si="11"/>
        <v>0</v>
      </c>
      <c r="V42" s="271">
        <f t="shared" si="11"/>
        <v>0</v>
      </c>
      <c r="W42" s="80"/>
      <c r="X42" s="284"/>
      <c r="Y42" s="284"/>
      <c r="Z42" s="284"/>
      <c r="AA42" s="80"/>
    </row>
    <row r="43" spans="1:27" s="21" customFormat="1" x14ac:dyDescent="0.45">
      <c r="A43" s="289"/>
      <c r="B43" s="396"/>
      <c r="C43" s="171" t="s">
        <v>31</v>
      </c>
      <c r="D43" s="172" t="s">
        <v>123</v>
      </c>
      <c r="E43" s="196">
        <f>(E14)-(E41/10000)-(E35/1000)</f>
        <v>218.4</v>
      </c>
      <c r="F43" s="197">
        <f t="shared" ref="F43:V43" si="12">(F14)-(F41/10000)-(F35/1000)</f>
        <v>217.02500000000001</v>
      </c>
      <c r="G43" s="197">
        <f t="shared" si="12"/>
        <v>218.4</v>
      </c>
      <c r="H43" s="197">
        <f t="shared" si="12"/>
        <v>217.54640000000001</v>
      </c>
      <c r="I43" s="197">
        <f t="shared" si="12"/>
        <v>217.91050000000001</v>
      </c>
      <c r="J43" s="197">
        <f t="shared" si="12"/>
        <v>218.4</v>
      </c>
      <c r="K43" s="197">
        <f t="shared" si="12"/>
        <v>217.89839999999998</v>
      </c>
      <c r="L43" s="197">
        <f t="shared" si="12"/>
        <v>157.4742</v>
      </c>
      <c r="M43" s="198">
        <f t="shared" si="12"/>
        <v>130.64949999999999</v>
      </c>
      <c r="N43" s="196">
        <f t="shared" si="12"/>
        <v>152.88</v>
      </c>
      <c r="O43" s="197">
        <f t="shared" si="12"/>
        <v>151.505</v>
      </c>
      <c r="P43" s="197">
        <f t="shared" si="12"/>
        <v>131.04</v>
      </c>
      <c r="Q43" s="197">
        <f t="shared" si="12"/>
        <v>130.19849999999997</v>
      </c>
      <c r="R43" s="197">
        <f t="shared" si="12"/>
        <v>43.68</v>
      </c>
      <c r="S43" s="197">
        <f t="shared" si="12"/>
        <v>21.84</v>
      </c>
      <c r="T43" s="197">
        <f t="shared" si="12"/>
        <v>0</v>
      </c>
      <c r="U43" s="197">
        <f t="shared" si="12"/>
        <v>0</v>
      </c>
      <c r="V43" s="198">
        <f t="shared" si="12"/>
        <v>0</v>
      </c>
      <c r="W43" s="282"/>
      <c r="X43" s="284"/>
      <c r="Y43" s="284"/>
      <c r="Z43" s="284"/>
      <c r="AA43" s="289"/>
    </row>
    <row r="44" spans="1:27" s="16" customFormat="1" ht="34.200000000000003" thickBot="1" x14ac:dyDescent="0.45">
      <c r="A44" s="80"/>
      <c r="B44" s="397"/>
      <c r="C44" s="173" t="s">
        <v>144</v>
      </c>
      <c r="D44" s="161" t="s">
        <v>124</v>
      </c>
      <c r="E44" s="272">
        <f>IFERROR(E43/(E12),"")</f>
        <v>1</v>
      </c>
      <c r="F44" s="273">
        <f>IFERROR(F43/(F12),"")</f>
        <v>0.99370421245421248</v>
      </c>
      <c r="G44" s="273">
        <f t="shared" ref="G44:V44" si="13">IFERROR(G43/(G12),"")</f>
        <v>1</v>
      </c>
      <c r="H44" s="273">
        <f t="shared" si="13"/>
        <v>0.99609157509157509</v>
      </c>
      <c r="I44" s="273">
        <f t="shared" si="13"/>
        <v>0.99775869963369967</v>
      </c>
      <c r="J44" s="273">
        <f t="shared" si="13"/>
        <v>1</v>
      </c>
      <c r="K44" s="273">
        <f t="shared" si="13"/>
        <v>0.9977032967032966</v>
      </c>
      <c r="L44" s="273">
        <f t="shared" si="13"/>
        <v>0.90129464285714289</v>
      </c>
      <c r="M44" s="274">
        <f t="shared" si="13"/>
        <v>0.99701999389499385</v>
      </c>
      <c r="N44" s="272">
        <f t="shared" si="13"/>
        <v>1</v>
      </c>
      <c r="O44" s="273">
        <f t="shared" si="13"/>
        <v>0.99100601779173203</v>
      </c>
      <c r="P44" s="273">
        <f t="shared" si="13"/>
        <v>1</v>
      </c>
      <c r="Q44" s="273">
        <f t="shared" si="13"/>
        <v>0.99357829670329656</v>
      </c>
      <c r="R44" s="273">
        <f t="shared" si="13"/>
        <v>1</v>
      </c>
      <c r="S44" s="273">
        <f t="shared" si="13"/>
        <v>1</v>
      </c>
      <c r="T44" s="273" t="str">
        <f t="shared" si="13"/>
        <v/>
      </c>
      <c r="U44" s="273" t="str">
        <f t="shared" si="13"/>
        <v/>
      </c>
      <c r="V44" s="274" t="str">
        <f t="shared" si="13"/>
        <v/>
      </c>
      <c r="W44" s="80"/>
      <c r="X44" s="284"/>
      <c r="Y44" s="284"/>
      <c r="Z44" s="284"/>
      <c r="AA44" s="80"/>
    </row>
    <row r="45" spans="1:27" ht="23.4" customHeight="1" x14ac:dyDescent="0.3">
      <c r="A45" s="55"/>
      <c r="B45" s="55"/>
      <c r="C45" s="55"/>
      <c r="D45" s="55"/>
      <c r="E45" s="63"/>
      <c r="F45" s="55"/>
      <c r="G45" s="55"/>
      <c r="H45" s="55"/>
      <c r="I45" s="55"/>
      <c r="J45" s="55"/>
      <c r="K45" s="55"/>
      <c r="L45" s="55"/>
      <c r="M45" s="55"/>
      <c r="N45" s="63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23.4" customHeight="1" x14ac:dyDescent="0.3">
      <c r="A46" s="55"/>
      <c r="B46" s="55"/>
      <c r="C46" s="55"/>
      <c r="D46" s="55"/>
      <c r="E46" s="63"/>
      <c r="F46" s="55"/>
      <c r="G46" s="55"/>
      <c r="H46" s="55"/>
      <c r="I46" s="55"/>
      <c r="J46" s="55"/>
      <c r="K46" s="55"/>
      <c r="L46" s="55"/>
      <c r="M46" s="55"/>
      <c r="N46" s="63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7" ht="23.4" customHeight="1" x14ac:dyDescent="0.45">
      <c r="L47" s="17" t="s">
        <v>162</v>
      </c>
    </row>
    <row r="48" spans="1:27" ht="23.4" customHeight="1" x14ac:dyDescent="0.45">
      <c r="L48" s="17" t="s">
        <v>163</v>
      </c>
    </row>
    <row r="49" spans="12:12" ht="23.4" customHeight="1" x14ac:dyDescent="0.45">
      <c r="L49" s="17" t="s">
        <v>165</v>
      </c>
    </row>
    <row r="50" spans="12:12" ht="23.4" customHeight="1" x14ac:dyDescent="0.45">
      <c r="L50" s="17" t="s">
        <v>164</v>
      </c>
    </row>
  </sheetData>
  <mergeCells count="13">
    <mergeCell ref="C30:C32"/>
    <mergeCell ref="N5:V5"/>
    <mergeCell ref="B5:D6"/>
    <mergeCell ref="B7:B9"/>
    <mergeCell ref="B10:B15"/>
    <mergeCell ref="B16:B17"/>
    <mergeCell ref="B18:B44"/>
    <mergeCell ref="E5:M5"/>
    <mergeCell ref="E4:V4"/>
    <mergeCell ref="C18:C20"/>
    <mergeCell ref="C21:C23"/>
    <mergeCell ref="C24:C26"/>
    <mergeCell ref="C27:C29"/>
  </mergeCells>
  <phoneticPr fontId="18" type="noConversion"/>
  <conditionalFormatting sqref="E16:V17">
    <cfRule type="cellIs" dxfId="29" priority="3" operator="equal">
      <formula>0</formula>
    </cfRule>
    <cfRule type="cellIs" dxfId="28" priority="5" operator="lessThan">
      <formula>0</formula>
    </cfRule>
  </conditionalFormatting>
  <conditionalFormatting sqref="E41:V42">
    <cfRule type="cellIs" dxfId="27" priority="1" operator="greaterThan">
      <formula>0</formula>
    </cfRule>
  </conditionalFormatting>
  <conditionalFormatting sqref="E44:V44">
    <cfRule type="cellIs" dxfId="26" priority="6" operator="equal">
      <formula>""</formula>
    </cfRule>
    <cfRule type="cellIs" dxfId="25" priority="7" operator="lessThan">
      <formula>0.95</formula>
    </cfRule>
    <cfRule type="cellIs" dxfId="24" priority="8" operator="greaterThan">
      <formula>0.95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2"/>
  <sheetViews>
    <sheetView topLeftCell="B1" zoomScale="40" zoomScaleNormal="40" workbookViewId="0">
      <selection activeCell="J6" sqref="J6"/>
    </sheetView>
  </sheetViews>
  <sheetFormatPr defaultRowHeight="28.5" customHeight="1" x14ac:dyDescent="0.3"/>
  <cols>
    <col min="2" max="2" width="45.109375" customWidth="1"/>
    <col min="3" max="3" width="20" style="1" customWidth="1"/>
    <col min="4" max="22" width="17.5546875" customWidth="1"/>
    <col min="23" max="32" width="19" bestFit="1" customWidth="1"/>
    <col min="33" max="33" width="18.6640625" bestFit="1" customWidth="1"/>
    <col min="34" max="34" width="20" customWidth="1"/>
    <col min="35" max="35" width="24.33203125" bestFit="1" customWidth="1"/>
  </cols>
  <sheetData>
    <row r="1" spans="2:35" ht="91.8" x14ac:dyDescent="0.85">
      <c r="B1" s="56" t="s">
        <v>170</v>
      </c>
      <c r="AE1" s="319" t="s">
        <v>171</v>
      </c>
      <c r="AG1" s="318"/>
    </row>
    <row r="2" spans="2:35" ht="61.2" x14ac:dyDescent="1.1000000000000001">
      <c r="B2" s="401" t="s">
        <v>9</v>
      </c>
      <c r="C2" s="402"/>
      <c r="D2" s="153" t="s">
        <v>176</v>
      </c>
      <c r="E2" s="153">
        <v>45343</v>
      </c>
      <c r="F2" s="153">
        <v>45344</v>
      </c>
      <c r="G2" s="153">
        <v>45345</v>
      </c>
      <c r="H2" s="153">
        <v>45346</v>
      </c>
      <c r="I2" s="153">
        <v>45347</v>
      </c>
      <c r="J2" s="153">
        <v>45348</v>
      </c>
      <c r="K2" s="153">
        <v>45349</v>
      </c>
      <c r="L2" s="153">
        <v>45350</v>
      </c>
      <c r="M2" s="153">
        <v>45351</v>
      </c>
      <c r="N2" s="153">
        <v>45352</v>
      </c>
      <c r="O2" s="153">
        <v>45353</v>
      </c>
      <c r="P2" s="153">
        <v>45354</v>
      </c>
      <c r="Q2" s="153">
        <v>45355</v>
      </c>
      <c r="R2" s="153">
        <v>45356</v>
      </c>
      <c r="S2" s="153">
        <v>45357</v>
      </c>
      <c r="T2" s="153">
        <v>45358</v>
      </c>
      <c r="U2" s="153">
        <v>45359</v>
      </c>
      <c r="V2" s="153">
        <v>45360</v>
      </c>
      <c r="W2" s="153">
        <v>45361</v>
      </c>
      <c r="X2" s="153">
        <v>45362</v>
      </c>
      <c r="Y2" s="153">
        <v>45363</v>
      </c>
      <c r="Z2" s="153">
        <v>45364</v>
      </c>
      <c r="AA2" s="153">
        <v>45365</v>
      </c>
      <c r="AB2" s="153">
        <v>45366</v>
      </c>
      <c r="AC2" s="153">
        <v>45367</v>
      </c>
      <c r="AD2" s="153">
        <v>45368</v>
      </c>
      <c r="AE2" s="153">
        <v>45369</v>
      </c>
      <c r="AF2" s="153">
        <v>45370</v>
      </c>
      <c r="AG2" s="153">
        <v>45371</v>
      </c>
      <c r="AH2" s="153">
        <v>45372</v>
      </c>
      <c r="AI2" s="302" t="s">
        <v>157</v>
      </c>
    </row>
    <row r="3" spans="2:35" ht="39.75" customHeight="1" x14ac:dyDescent="0.7">
      <c r="B3" s="405" t="s">
        <v>8</v>
      </c>
      <c r="C3" s="2" t="s">
        <v>0</v>
      </c>
      <c r="D3" s="327">
        <v>120</v>
      </c>
      <c r="E3" s="327">
        <v>120</v>
      </c>
      <c r="F3" s="327">
        <v>120</v>
      </c>
      <c r="G3" s="327">
        <v>120</v>
      </c>
      <c r="H3" s="327">
        <v>120</v>
      </c>
      <c r="I3" s="327">
        <v>80</v>
      </c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304">
        <f>SUM(D3:AH3)</f>
        <v>680</v>
      </c>
    </row>
    <row r="4" spans="2:35" ht="39.75" customHeight="1" x14ac:dyDescent="0.7">
      <c r="B4" s="406"/>
      <c r="C4" s="325" t="s">
        <v>106</v>
      </c>
      <c r="D4" s="326">
        <v>100</v>
      </c>
      <c r="E4" s="326">
        <v>140</v>
      </c>
      <c r="F4" s="326">
        <v>120</v>
      </c>
      <c r="G4" s="326">
        <v>120</v>
      </c>
      <c r="H4" s="326">
        <v>120</v>
      </c>
      <c r="I4" s="326">
        <v>60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304">
        <f>SUM(D4:AH4)</f>
        <v>660</v>
      </c>
    </row>
    <row r="5" spans="2:35" ht="39.75" customHeight="1" x14ac:dyDescent="0.7">
      <c r="B5" s="406"/>
      <c r="C5" s="2" t="s">
        <v>107</v>
      </c>
      <c r="D5" s="327">
        <v>150</v>
      </c>
      <c r="E5" s="327">
        <v>120</v>
      </c>
      <c r="F5" s="327">
        <v>140</v>
      </c>
      <c r="G5" s="327">
        <v>120</v>
      </c>
      <c r="H5" s="327">
        <v>120</v>
      </c>
      <c r="I5" s="327">
        <v>60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304">
        <f>SUM(D5:AH5)</f>
        <v>710</v>
      </c>
    </row>
    <row r="6" spans="2:35" ht="39.75" customHeight="1" x14ac:dyDescent="0.3">
      <c r="B6" s="322" t="s">
        <v>173</v>
      </c>
      <c r="C6" s="2" t="s">
        <v>172</v>
      </c>
      <c r="D6" s="152">
        <f>IF(D5="","",D5/D3)</f>
        <v>1.25</v>
      </c>
      <c r="E6" s="152">
        <f t="shared" ref="E6:I6" si="0">IF(E5="","",E5/E3)</f>
        <v>1</v>
      </c>
      <c r="F6" s="152">
        <f t="shared" si="0"/>
        <v>1.1666666666666667</v>
      </c>
      <c r="G6" s="152">
        <f t="shared" si="0"/>
        <v>1</v>
      </c>
      <c r="H6" s="152">
        <f t="shared" si="0"/>
        <v>1</v>
      </c>
      <c r="I6" s="152">
        <f t="shared" si="0"/>
        <v>0.75</v>
      </c>
      <c r="J6" s="152" t="str">
        <f t="shared" ref="J6:AH6" si="1">IF(J5="","",J5/J3)</f>
        <v/>
      </c>
      <c r="K6" s="152" t="str">
        <f t="shared" si="1"/>
        <v/>
      </c>
      <c r="L6" s="152" t="str">
        <f t="shared" si="1"/>
        <v/>
      </c>
      <c r="M6" s="320" t="str">
        <f t="shared" si="1"/>
        <v/>
      </c>
      <c r="N6" s="152" t="str">
        <f t="shared" si="1"/>
        <v/>
      </c>
      <c r="O6" s="152" t="str">
        <f t="shared" si="1"/>
        <v/>
      </c>
      <c r="P6" s="152" t="str">
        <f t="shared" si="1"/>
        <v/>
      </c>
      <c r="Q6" s="152" t="str">
        <f t="shared" si="1"/>
        <v/>
      </c>
      <c r="R6" s="152" t="str">
        <f t="shared" si="1"/>
        <v/>
      </c>
      <c r="S6" s="152" t="str">
        <f t="shared" si="1"/>
        <v/>
      </c>
      <c r="T6" s="152" t="str">
        <f t="shared" si="1"/>
        <v/>
      </c>
      <c r="U6" s="152" t="str">
        <f t="shared" si="1"/>
        <v/>
      </c>
      <c r="V6" s="152" t="str">
        <f t="shared" si="1"/>
        <v/>
      </c>
      <c r="W6" s="152" t="str">
        <f t="shared" si="1"/>
        <v/>
      </c>
      <c r="X6" s="152" t="str">
        <f t="shared" si="1"/>
        <v/>
      </c>
      <c r="Y6" s="152" t="str">
        <f t="shared" si="1"/>
        <v/>
      </c>
      <c r="Z6" s="152" t="str">
        <f t="shared" si="1"/>
        <v/>
      </c>
      <c r="AA6" s="152" t="str">
        <f t="shared" si="1"/>
        <v/>
      </c>
      <c r="AB6" s="152" t="str">
        <f t="shared" si="1"/>
        <v/>
      </c>
      <c r="AC6" s="152" t="str">
        <f t="shared" si="1"/>
        <v/>
      </c>
      <c r="AD6" s="152" t="str">
        <f t="shared" si="1"/>
        <v/>
      </c>
      <c r="AE6" s="152" t="str">
        <f t="shared" si="1"/>
        <v/>
      </c>
      <c r="AF6" s="152" t="str">
        <f t="shared" si="1"/>
        <v/>
      </c>
      <c r="AG6" s="152" t="str">
        <f t="shared" si="1"/>
        <v/>
      </c>
      <c r="AH6" s="152" t="str">
        <f t="shared" si="1"/>
        <v/>
      </c>
      <c r="AI6" s="323">
        <f>AI5/AI4</f>
        <v>1.0757575757575757</v>
      </c>
    </row>
    <row r="7" spans="2:35" ht="39.75" customHeight="1" x14ac:dyDescent="0.7">
      <c r="B7" s="404" t="s">
        <v>7</v>
      </c>
      <c r="C7" s="2" t="s">
        <v>0</v>
      </c>
      <c r="D7" s="327">
        <f>IF(D3="","",D3)</f>
        <v>120</v>
      </c>
      <c r="E7" s="327">
        <f t="shared" ref="E7:AH7" si="2">IF(E3="","",E3)</f>
        <v>120</v>
      </c>
      <c r="F7" s="327">
        <f t="shared" si="2"/>
        <v>120</v>
      </c>
      <c r="G7" s="327">
        <f t="shared" si="2"/>
        <v>120</v>
      </c>
      <c r="H7" s="327">
        <f t="shared" si="2"/>
        <v>120</v>
      </c>
      <c r="I7" s="327">
        <f t="shared" si="2"/>
        <v>80</v>
      </c>
      <c r="J7" s="151" t="str">
        <f t="shared" si="2"/>
        <v/>
      </c>
      <c r="K7" s="151" t="str">
        <f t="shared" si="2"/>
        <v/>
      </c>
      <c r="L7" s="151" t="str">
        <f t="shared" si="2"/>
        <v/>
      </c>
      <c r="M7" s="151" t="str">
        <f t="shared" si="2"/>
        <v/>
      </c>
      <c r="N7" s="151" t="str">
        <f t="shared" si="2"/>
        <v/>
      </c>
      <c r="O7" s="151" t="str">
        <f t="shared" si="2"/>
        <v/>
      </c>
      <c r="P7" s="151" t="str">
        <f t="shared" si="2"/>
        <v/>
      </c>
      <c r="Q7" s="151" t="str">
        <f t="shared" si="2"/>
        <v/>
      </c>
      <c r="R7" s="151" t="str">
        <f t="shared" si="2"/>
        <v/>
      </c>
      <c r="S7" s="151" t="str">
        <f t="shared" si="2"/>
        <v/>
      </c>
      <c r="T7" s="151" t="str">
        <f t="shared" si="2"/>
        <v/>
      </c>
      <c r="U7" s="151" t="str">
        <f t="shared" si="2"/>
        <v/>
      </c>
      <c r="V7" s="151" t="str">
        <f t="shared" si="2"/>
        <v/>
      </c>
      <c r="W7" s="151" t="str">
        <f t="shared" si="2"/>
        <v/>
      </c>
      <c r="X7" s="151" t="str">
        <f t="shared" si="2"/>
        <v/>
      </c>
      <c r="Y7" s="151" t="str">
        <f t="shared" si="2"/>
        <v/>
      </c>
      <c r="Z7" s="151" t="str">
        <f t="shared" si="2"/>
        <v/>
      </c>
      <c r="AA7" s="151" t="str">
        <f t="shared" si="2"/>
        <v/>
      </c>
      <c r="AB7" s="151" t="str">
        <f t="shared" si="2"/>
        <v/>
      </c>
      <c r="AC7" s="151" t="str">
        <f t="shared" si="2"/>
        <v/>
      </c>
      <c r="AD7" s="151" t="str">
        <f t="shared" si="2"/>
        <v/>
      </c>
      <c r="AE7" s="151" t="str">
        <f t="shared" si="2"/>
        <v/>
      </c>
      <c r="AF7" s="151" t="str">
        <f t="shared" si="2"/>
        <v/>
      </c>
      <c r="AG7" s="151" t="str">
        <f t="shared" si="2"/>
        <v/>
      </c>
      <c r="AH7" s="151" t="str">
        <f t="shared" si="2"/>
        <v/>
      </c>
      <c r="AI7" s="304">
        <f t="shared" ref="AI7:AI9" si="3">SUM(D7:AH7)</f>
        <v>680</v>
      </c>
    </row>
    <row r="8" spans="2:35" ht="39.75" customHeight="1" x14ac:dyDescent="0.7">
      <c r="B8" s="403"/>
      <c r="C8" s="325" t="s">
        <v>106</v>
      </c>
      <c r="D8" s="326">
        <v>120</v>
      </c>
      <c r="E8" s="326">
        <v>120</v>
      </c>
      <c r="F8" s="326">
        <v>120</v>
      </c>
      <c r="G8" s="326">
        <v>120</v>
      </c>
      <c r="H8" s="326">
        <v>120</v>
      </c>
      <c r="I8" s="326">
        <v>60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304">
        <f t="shared" si="3"/>
        <v>660</v>
      </c>
    </row>
    <row r="9" spans="2:35" ht="39.75" customHeight="1" x14ac:dyDescent="0.65">
      <c r="B9" s="403"/>
      <c r="C9" s="2" t="s">
        <v>107</v>
      </c>
      <c r="D9" s="327">
        <v>120</v>
      </c>
      <c r="E9" s="327">
        <v>120</v>
      </c>
      <c r="F9" s="327">
        <v>120</v>
      </c>
      <c r="G9" s="327">
        <v>120</v>
      </c>
      <c r="H9" s="327">
        <v>120</v>
      </c>
      <c r="I9" s="327">
        <v>60</v>
      </c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303">
        <f t="shared" si="3"/>
        <v>660</v>
      </c>
    </row>
    <row r="10" spans="2:35" ht="39.75" customHeight="1" x14ac:dyDescent="0.3">
      <c r="B10" s="403"/>
      <c r="C10" s="2" t="s">
        <v>172</v>
      </c>
      <c r="D10" s="152">
        <f>IF(D9="","",D9/D7)</f>
        <v>1</v>
      </c>
      <c r="E10" s="152">
        <f t="shared" ref="E10:I10" si="4">IF(E9="","",E9/E8)</f>
        <v>1</v>
      </c>
      <c r="F10" s="152">
        <f t="shared" si="4"/>
        <v>1</v>
      </c>
      <c r="G10" s="152">
        <f>IF(G9="","",G9/G8)</f>
        <v>1</v>
      </c>
      <c r="H10" s="152">
        <f t="shared" si="4"/>
        <v>1</v>
      </c>
      <c r="I10" s="152">
        <f t="shared" si="4"/>
        <v>1</v>
      </c>
      <c r="J10" s="152" t="str">
        <f t="shared" ref="J10" si="5">IF(J9="","",J9/J7)</f>
        <v/>
      </c>
      <c r="K10" s="152" t="str">
        <f t="shared" ref="K10" si="6">IF(K9="","",K9/K7)</f>
        <v/>
      </c>
      <c r="L10" s="152" t="str">
        <f t="shared" ref="L10" si="7">IF(L9="","",L9/L7)</f>
        <v/>
      </c>
      <c r="M10" s="152" t="str">
        <f t="shared" ref="M10" si="8">IF(M9="","",M9/M7)</f>
        <v/>
      </c>
      <c r="N10" s="152" t="str">
        <f t="shared" ref="N10" si="9">IF(N9="","",N9/N7)</f>
        <v/>
      </c>
      <c r="O10" s="152" t="str">
        <f t="shared" ref="O10" si="10">IF(O9="","",O9/O7)</f>
        <v/>
      </c>
      <c r="P10" s="152" t="str">
        <f t="shared" ref="P10" si="11">IF(P9="","",P9/P7)</f>
        <v/>
      </c>
      <c r="Q10" s="152" t="str">
        <f t="shared" ref="Q10" si="12">IF(Q9="","",Q9/Q7)</f>
        <v/>
      </c>
      <c r="R10" s="152" t="str">
        <f t="shared" ref="R10" si="13">IF(R9="","",R9/R7)</f>
        <v/>
      </c>
      <c r="S10" s="152" t="str">
        <f t="shared" ref="S10" si="14">IF(S9="","",S9/S7)</f>
        <v/>
      </c>
      <c r="T10" s="152" t="str">
        <f t="shared" ref="T10" si="15">IF(T9="","",T9/T7)</f>
        <v/>
      </c>
      <c r="U10" s="152" t="str">
        <f t="shared" ref="U10" si="16">IF(U9="","",U9/U7)</f>
        <v/>
      </c>
      <c r="V10" s="152" t="str">
        <f t="shared" ref="V10" si="17">IF(V9="","",V9/V7)</f>
        <v/>
      </c>
      <c r="W10" s="152" t="str">
        <f t="shared" ref="W10" si="18">IF(W9="","",W9/W7)</f>
        <v/>
      </c>
      <c r="X10" s="152" t="str">
        <f t="shared" ref="X10" si="19">IF(X9="","",X9/X7)</f>
        <v/>
      </c>
      <c r="Y10" s="152" t="str">
        <f t="shared" ref="Y10" si="20">IF(Y9="","",Y9/Y7)</f>
        <v/>
      </c>
      <c r="Z10" s="152" t="str">
        <f t="shared" ref="Z10" si="21">IF(Z9="","",Z9/Z7)</f>
        <v/>
      </c>
      <c r="AA10" s="152" t="str">
        <f t="shared" ref="AA10" si="22">IF(AA9="","",AA9/AA7)</f>
        <v/>
      </c>
      <c r="AB10" s="152" t="str">
        <f t="shared" ref="AB10" si="23">IF(AB9="","",AB9/AB7)</f>
        <v/>
      </c>
      <c r="AC10" s="152" t="str">
        <f t="shared" ref="AC10" si="24">IF(AC9="","",AC9/AC7)</f>
        <v/>
      </c>
      <c r="AD10" s="152" t="str">
        <f t="shared" ref="AD10" si="25">IF(AD9="","",AD9/AD7)</f>
        <v/>
      </c>
      <c r="AE10" s="152" t="str">
        <f t="shared" ref="AE10" si="26">IF(AE9="","",AE9/AE7)</f>
        <v/>
      </c>
      <c r="AF10" s="152" t="str">
        <f t="shared" ref="AF10" si="27">IF(AF9="","",AF9/AF7)</f>
        <v/>
      </c>
      <c r="AG10" s="152" t="str">
        <f t="shared" ref="AG10" si="28">IF(AG9="","",AG9/AG7)</f>
        <v/>
      </c>
      <c r="AH10" s="152" t="str">
        <f t="shared" ref="AH10" si="29">IF(AH9="","",AH9/AH7)</f>
        <v/>
      </c>
      <c r="AI10" s="305">
        <f>AI9/AI8</f>
        <v>1</v>
      </c>
    </row>
    <row r="11" spans="2:35" ht="39.75" customHeight="1" x14ac:dyDescent="0.7">
      <c r="B11" s="403" t="s">
        <v>6</v>
      </c>
      <c r="C11" s="2" t="s">
        <v>0</v>
      </c>
      <c r="D11" s="327">
        <f>IF(D7="","",D7)</f>
        <v>120</v>
      </c>
      <c r="E11" s="327">
        <f t="shared" ref="E11:AH11" si="30">IF(E7="","",E7)</f>
        <v>120</v>
      </c>
      <c r="F11" s="327">
        <f t="shared" si="30"/>
        <v>120</v>
      </c>
      <c r="G11" s="327">
        <f t="shared" si="30"/>
        <v>120</v>
      </c>
      <c r="H11" s="327">
        <f t="shared" si="30"/>
        <v>120</v>
      </c>
      <c r="I11" s="327">
        <f t="shared" si="30"/>
        <v>80</v>
      </c>
      <c r="J11" s="151" t="str">
        <f t="shared" si="30"/>
        <v/>
      </c>
      <c r="K11" s="151" t="str">
        <f t="shared" si="30"/>
        <v/>
      </c>
      <c r="L11" s="151" t="str">
        <f t="shared" si="30"/>
        <v/>
      </c>
      <c r="M11" s="151" t="str">
        <f t="shared" si="30"/>
        <v/>
      </c>
      <c r="N11" s="151" t="str">
        <f t="shared" si="30"/>
        <v/>
      </c>
      <c r="O11" s="151" t="str">
        <f t="shared" si="30"/>
        <v/>
      </c>
      <c r="P11" s="151" t="str">
        <f t="shared" si="30"/>
        <v/>
      </c>
      <c r="Q11" s="151" t="str">
        <f t="shared" si="30"/>
        <v/>
      </c>
      <c r="R11" s="151" t="str">
        <f t="shared" si="30"/>
        <v/>
      </c>
      <c r="S11" s="151" t="str">
        <f t="shared" si="30"/>
        <v/>
      </c>
      <c r="T11" s="151" t="str">
        <f t="shared" si="30"/>
        <v/>
      </c>
      <c r="U11" s="151" t="str">
        <f t="shared" si="30"/>
        <v/>
      </c>
      <c r="V11" s="151" t="str">
        <f t="shared" si="30"/>
        <v/>
      </c>
      <c r="W11" s="151" t="str">
        <f t="shared" si="30"/>
        <v/>
      </c>
      <c r="X11" s="151" t="str">
        <f t="shared" si="30"/>
        <v/>
      </c>
      <c r="Y11" s="151" t="str">
        <f t="shared" si="30"/>
        <v/>
      </c>
      <c r="Z11" s="151" t="str">
        <f t="shared" si="30"/>
        <v/>
      </c>
      <c r="AA11" s="151" t="str">
        <f t="shared" si="30"/>
        <v/>
      </c>
      <c r="AB11" s="151" t="str">
        <f t="shared" si="30"/>
        <v/>
      </c>
      <c r="AC11" s="151" t="str">
        <f t="shared" si="30"/>
        <v/>
      </c>
      <c r="AD11" s="151" t="str">
        <f t="shared" si="30"/>
        <v/>
      </c>
      <c r="AE11" s="151" t="str">
        <f t="shared" si="30"/>
        <v/>
      </c>
      <c r="AF11" s="151" t="str">
        <f t="shared" si="30"/>
        <v/>
      </c>
      <c r="AG11" s="151" t="str">
        <f t="shared" si="30"/>
        <v/>
      </c>
      <c r="AH11" s="151" t="str">
        <f t="shared" si="30"/>
        <v/>
      </c>
      <c r="AI11" s="304">
        <f t="shared" ref="AI11:AI13" si="31">SUM(D11:AH11)</f>
        <v>680</v>
      </c>
    </row>
    <row r="12" spans="2:35" ht="39.75" customHeight="1" x14ac:dyDescent="0.7">
      <c r="B12" s="403"/>
      <c r="C12" s="325" t="s">
        <v>106</v>
      </c>
      <c r="D12" s="326">
        <v>120</v>
      </c>
      <c r="E12" s="326">
        <v>120</v>
      </c>
      <c r="F12" s="326">
        <v>120</v>
      </c>
      <c r="G12" s="326">
        <v>120</v>
      </c>
      <c r="H12" s="326">
        <v>120</v>
      </c>
      <c r="I12" s="326">
        <v>40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304">
        <f t="shared" si="31"/>
        <v>640</v>
      </c>
    </row>
    <row r="13" spans="2:35" ht="39.75" customHeight="1" x14ac:dyDescent="0.65">
      <c r="B13" s="403"/>
      <c r="C13" s="2" t="s">
        <v>107</v>
      </c>
      <c r="D13" s="327">
        <v>120</v>
      </c>
      <c r="E13" s="327">
        <v>120</v>
      </c>
      <c r="F13" s="327">
        <v>120</v>
      </c>
      <c r="G13" s="327">
        <v>120</v>
      </c>
      <c r="H13" s="327">
        <v>120</v>
      </c>
      <c r="I13" s="327">
        <v>30</v>
      </c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303">
        <f t="shared" si="31"/>
        <v>630</v>
      </c>
    </row>
    <row r="14" spans="2:35" ht="39.75" customHeight="1" x14ac:dyDescent="0.3">
      <c r="B14" s="403"/>
      <c r="C14" s="2" t="s">
        <v>172</v>
      </c>
      <c r="D14" s="152">
        <f>IF(D13="","",D13/D11)</f>
        <v>1</v>
      </c>
      <c r="E14" s="152">
        <f>IF(E13="","",E13/E11)</f>
        <v>1</v>
      </c>
      <c r="F14" s="152">
        <f t="shared" ref="F14:I14" si="32">IF(F13="","",F13/F11)</f>
        <v>1</v>
      </c>
      <c r="G14" s="152">
        <f t="shared" si="32"/>
        <v>1</v>
      </c>
      <c r="H14" s="152">
        <f t="shared" si="32"/>
        <v>1</v>
      </c>
      <c r="I14" s="152">
        <f t="shared" si="32"/>
        <v>0.375</v>
      </c>
      <c r="J14" s="324" t="str">
        <f t="shared" ref="J14" si="33">IF(J13="","",J13/J12)</f>
        <v/>
      </c>
      <c r="K14" s="152" t="str">
        <f t="shared" ref="K14" si="34">IF(K13="","",K13/K11)</f>
        <v/>
      </c>
      <c r="L14" s="152" t="str">
        <f t="shared" ref="L14" si="35">IF(L13="","",L13/L11)</f>
        <v/>
      </c>
      <c r="M14" s="152" t="str">
        <f t="shared" ref="M14" si="36">IF(M13="","",M13/M11)</f>
        <v/>
      </c>
      <c r="N14" s="152" t="str">
        <f t="shared" ref="N14" si="37">IF(N13="","",N13/N11)</f>
        <v/>
      </c>
      <c r="O14" s="152" t="str">
        <f t="shared" ref="O14" si="38">IF(O13="","",O13/O11)</f>
        <v/>
      </c>
      <c r="P14" s="152" t="str">
        <f t="shared" ref="P14" si="39">IF(P13="","",P13/P11)</f>
        <v/>
      </c>
      <c r="Q14" s="152" t="str">
        <f t="shared" ref="Q14" si="40">IF(Q13="","",Q13/Q11)</f>
        <v/>
      </c>
      <c r="R14" s="152" t="str">
        <f t="shared" ref="R14" si="41">IF(R13="","",R13/R11)</f>
        <v/>
      </c>
      <c r="S14" s="152" t="str">
        <f t="shared" ref="S14" si="42">IF(S13="","",S13/S11)</f>
        <v/>
      </c>
      <c r="T14" s="152" t="str">
        <f t="shared" ref="T14" si="43">IF(T13="","",T13/T11)</f>
        <v/>
      </c>
      <c r="U14" s="152" t="str">
        <f t="shared" ref="U14" si="44">IF(U13="","",U13/U11)</f>
        <v/>
      </c>
      <c r="V14" s="152" t="str">
        <f t="shared" ref="V14" si="45">IF(V13="","",V13/V11)</f>
        <v/>
      </c>
      <c r="W14" s="152" t="str">
        <f t="shared" ref="W14" si="46">IF(W13="","",W13/W11)</f>
        <v/>
      </c>
      <c r="X14" s="152" t="str">
        <f t="shared" ref="X14" si="47">IF(X13="","",X13/X11)</f>
        <v/>
      </c>
      <c r="Y14" s="152" t="str">
        <f t="shared" ref="Y14" si="48">IF(Y13="","",Y13/Y11)</f>
        <v/>
      </c>
      <c r="Z14" s="152" t="str">
        <f t="shared" ref="Z14" si="49">IF(Z13="","",Z13/Z11)</f>
        <v/>
      </c>
      <c r="AA14" s="152" t="str">
        <f t="shared" ref="AA14" si="50">IF(AA13="","",AA13/AA11)</f>
        <v/>
      </c>
      <c r="AB14" s="152" t="str">
        <f t="shared" ref="AB14" si="51">IF(AB13="","",AB13/AB11)</f>
        <v/>
      </c>
      <c r="AC14" s="152" t="str">
        <f t="shared" ref="AC14" si="52">IF(AC13="","",AC13/AC11)</f>
        <v/>
      </c>
      <c r="AD14" s="152" t="str">
        <f t="shared" ref="AD14" si="53">IF(AD13="","",AD13/AD11)</f>
        <v/>
      </c>
      <c r="AE14" s="152" t="str">
        <f t="shared" ref="AE14" si="54">IF(AE13="","",AE13/AE11)</f>
        <v/>
      </c>
      <c r="AF14" s="152" t="str">
        <f t="shared" ref="AF14" si="55">IF(AF13="","",AF13/AF11)</f>
        <v/>
      </c>
      <c r="AG14" s="152" t="str">
        <f t="shared" ref="AG14" si="56">IF(AG13="","",AG13/AG11)</f>
        <v/>
      </c>
      <c r="AH14" s="152" t="str">
        <f t="shared" ref="AH14" si="57">IF(AH13="","",AH13/AH11)</f>
        <v/>
      </c>
      <c r="AI14" s="305">
        <f t="shared" ref="AI14" si="58">AI13/AI12</f>
        <v>0.984375</v>
      </c>
    </row>
    <row r="15" spans="2:35" ht="39.75" customHeight="1" x14ac:dyDescent="0.7">
      <c r="B15" s="403" t="s">
        <v>5</v>
      </c>
      <c r="C15" s="2" t="s">
        <v>0</v>
      </c>
      <c r="D15" s="327">
        <f t="shared" ref="D15" si="59">IF(D11="","",D11)</f>
        <v>120</v>
      </c>
      <c r="E15" s="327">
        <f t="shared" ref="E15:AH15" si="60">IF(E11="","",E11)</f>
        <v>120</v>
      </c>
      <c r="F15" s="327">
        <f t="shared" si="60"/>
        <v>120</v>
      </c>
      <c r="G15" s="327">
        <f t="shared" si="60"/>
        <v>120</v>
      </c>
      <c r="H15" s="327">
        <f t="shared" si="60"/>
        <v>120</v>
      </c>
      <c r="I15" s="327">
        <f t="shared" si="60"/>
        <v>80</v>
      </c>
      <c r="J15" s="151" t="str">
        <f t="shared" si="60"/>
        <v/>
      </c>
      <c r="K15" s="151" t="str">
        <f t="shared" si="60"/>
        <v/>
      </c>
      <c r="L15" s="151" t="str">
        <f t="shared" si="60"/>
        <v/>
      </c>
      <c r="M15" s="151" t="str">
        <f t="shared" si="60"/>
        <v/>
      </c>
      <c r="N15" s="151" t="str">
        <f t="shared" si="60"/>
        <v/>
      </c>
      <c r="O15" s="151" t="str">
        <f t="shared" si="60"/>
        <v/>
      </c>
      <c r="P15" s="151" t="str">
        <f t="shared" si="60"/>
        <v/>
      </c>
      <c r="Q15" s="151" t="str">
        <f t="shared" si="60"/>
        <v/>
      </c>
      <c r="R15" s="151" t="str">
        <f t="shared" si="60"/>
        <v/>
      </c>
      <c r="S15" s="151" t="str">
        <f t="shared" si="60"/>
        <v/>
      </c>
      <c r="T15" s="151" t="str">
        <f t="shared" si="60"/>
        <v/>
      </c>
      <c r="U15" s="151" t="str">
        <f t="shared" si="60"/>
        <v/>
      </c>
      <c r="V15" s="151" t="str">
        <f t="shared" si="60"/>
        <v/>
      </c>
      <c r="W15" s="151" t="str">
        <f t="shared" si="60"/>
        <v/>
      </c>
      <c r="X15" s="151" t="str">
        <f t="shared" si="60"/>
        <v/>
      </c>
      <c r="Y15" s="151" t="str">
        <f t="shared" si="60"/>
        <v/>
      </c>
      <c r="Z15" s="151" t="str">
        <f t="shared" si="60"/>
        <v/>
      </c>
      <c r="AA15" s="151" t="str">
        <f t="shared" si="60"/>
        <v/>
      </c>
      <c r="AB15" s="151" t="str">
        <f t="shared" si="60"/>
        <v/>
      </c>
      <c r="AC15" s="151" t="str">
        <f t="shared" si="60"/>
        <v/>
      </c>
      <c r="AD15" s="151" t="str">
        <f t="shared" si="60"/>
        <v/>
      </c>
      <c r="AE15" s="151" t="str">
        <f t="shared" si="60"/>
        <v/>
      </c>
      <c r="AF15" s="151" t="str">
        <f t="shared" si="60"/>
        <v/>
      </c>
      <c r="AG15" s="151" t="str">
        <f t="shared" si="60"/>
        <v/>
      </c>
      <c r="AH15" s="151" t="str">
        <f t="shared" si="60"/>
        <v/>
      </c>
      <c r="AI15" s="304">
        <f t="shared" ref="AI15:AI17" si="61">SUM(D15:AH15)</f>
        <v>680</v>
      </c>
    </row>
    <row r="16" spans="2:35" ht="39.75" customHeight="1" x14ac:dyDescent="0.7">
      <c r="B16" s="403"/>
      <c r="C16" s="325" t="s">
        <v>106</v>
      </c>
      <c r="D16" s="326">
        <v>120</v>
      </c>
      <c r="E16" s="326">
        <v>120</v>
      </c>
      <c r="F16" s="326">
        <v>120</v>
      </c>
      <c r="G16" s="326">
        <v>120</v>
      </c>
      <c r="H16" s="326">
        <v>120</v>
      </c>
      <c r="I16" s="326">
        <v>30</v>
      </c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304">
        <f t="shared" si="61"/>
        <v>630</v>
      </c>
    </row>
    <row r="17" spans="2:35" ht="39.75" customHeight="1" x14ac:dyDescent="0.65">
      <c r="B17" s="403"/>
      <c r="C17" s="2" t="s">
        <v>107</v>
      </c>
      <c r="D17" s="327">
        <v>120</v>
      </c>
      <c r="E17" s="327">
        <v>120</v>
      </c>
      <c r="F17" s="327">
        <v>120</v>
      </c>
      <c r="G17" s="327">
        <v>120</v>
      </c>
      <c r="H17" s="327">
        <v>120</v>
      </c>
      <c r="I17" s="327">
        <v>29</v>
      </c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303">
        <f t="shared" si="61"/>
        <v>629</v>
      </c>
    </row>
    <row r="18" spans="2:35" ht="39.75" customHeight="1" x14ac:dyDescent="0.3">
      <c r="B18" s="403"/>
      <c r="C18" s="2" t="s">
        <v>172</v>
      </c>
      <c r="D18" s="152">
        <f>IF(D17="","",D17/D15)</f>
        <v>1</v>
      </c>
      <c r="E18" s="152">
        <f t="shared" ref="E18:I18" si="62">IF(E17="","",E17/E15)</f>
        <v>1</v>
      </c>
      <c r="F18" s="152">
        <f t="shared" si="62"/>
        <v>1</v>
      </c>
      <c r="G18" s="152">
        <f t="shared" si="62"/>
        <v>1</v>
      </c>
      <c r="H18" s="152">
        <f t="shared" si="62"/>
        <v>1</v>
      </c>
      <c r="I18" s="152">
        <f t="shared" si="62"/>
        <v>0.36249999999999999</v>
      </c>
      <c r="J18" s="152" t="str">
        <f t="shared" ref="J18" si="63">IF(J17="","",J17/J15)</f>
        <v/>
      </c>
      <c r="K18" s="152" t="str">
        <f t="shared" ref="K18" si="64">IF(K17="","",K17/K15)</f>
        <v/>
      </c>
      <c r="L18" s="152" t="str">
        <f t="shared" ref="L18" si="65">IF(L17="","",L17/L15)</f>
        <v/>
      </c>
      <c r="M18" s="152" t="str">
        <f t="shared" ref="M18" si="66">IF(M17="","",M17/M15)</f>
        <v/>
      </c>
      <c r="N18" s="152" t="str">
        <f t="shared" ref="N18" si="67">IF(N17="","",N17/N15)</f>
        <v/>
      </c>
      <c r="O18" s="152" t="str">
        <f t="shared" ref="O18" si="68">IF(O17="","",O17/O15)</f>
        <v/>
      </c>
      <c r="P18" s="152" t="str">
        <f t="shared" ref="P18" si="69">IF(P17="","",P17/P15)</f>
        <v/>
      </c>
      <c r="Q18" s="152" t="str">
        <f t="shared" ref="Q18" si="70">IF(Q17="","",Q17/Q15)</f>
        <v/>
      </c>
      <c r="R18" s="152" t="str">
        <f t="shared" ref="R18" si="71">IF(R17="","",R17/R15)</f>
        <v/>
      </c>
      <c r="S18" s="152" t="str">
        <f t="shared" ref="S18" si="72">IF(S17="","",S17/S15)</f>
        <v/>
      </c>
      <c r="T18" s="152" t="str">
        <f t="shared" ref="T18" si="73">IF(T17="","",T17/T15)</f>
        <v/>
      </c>
      <c r="U18" s="152" t="str">
        <f t="shared" ref="U18" si="74">IF(U17="","",U17/U15)</f>
        <v/>
      </c>
      <c r="V18" s="152" t="str">
        <f t="shared" ref="V18" si="75">IF(V17="","",V17/V15)</f>
        <v/>
      </c>
      <c r="W18" s="152" t="str">
        <f t="shared" ref="W18" si="76">IF(W17="","",W17/W15)</f>
        <v/>
      </c>
      <c r="X18" s="152" t="str">
        <f t="shared" ref="X18" si="77">IF(X17="","",X17/X15)</f>
        <v/>
      </c>
      <c r="Y18" s="152" t="str">
        <f t="shared" ref="Y18" si="78">IF(Y17="","",Y17/Y15)</f>
        <v/>
      </c>
      <c r="Z18" s="152" t="str">
        <f t="shared" ref="Z18" si="79">IF(Z17="","",Z17/Z15)</f>
        <v/>
      </c>
      <c r="AA18" s="152" t="str">
        <f t="shared" ref="AA18" si="80">IF(AA17="","",AA17/AA15)</f>
        <v/>
      </c>
      <c r="AB18" s="152" t="str">
        <f t="shared" ref="AB18" si="81">IF(AB17="","",AB17/AB15)</f>
        <v/>
      </c>
      <c r="AC18" s="152" t="str">
        <f t="shared" ref="AC18" si="82">IF(AC17="","",AC17/AC15)</f>
        <v/>
      </c>
      <c r="AD18" s="152" t="str">
        <f t="shared" ref="AD18" si="83">IF(AD17="","",AD17/AD15)</f>
        <v/>
      </c>
      <c r="AE18" s="152" t="str">
        <f t="shared" ref="AE18" si="84">IF(AE17="","",AE17/AE15)</f>
        <v/>
      </c>
      <c r="AF18" s="152" t="str">
        <f t="shared" ref="AF18" si="85">IF(AF17="","",AF17/AF15)</f>
        <v/>
      </c>
      <c r="AG18" s="152" t="str">
        <f t="shared" ref="AG18" si="86">IF(AG17="","",AG17/AG15)</f>
        <v/>
      </c>
      <c r="AH18" s="152" t="str">
        <f t="shared" ref="AH18" si="87">IF(AH17="","",AH17/AH15)</f>
        <v/>
      </c>
      <c r="AI18" s="305">
        <f t="shared" ref="AI18" si="88">AI17/AI16</f>
        <v>0.99841269841269842</v>
      </c>
    </row>
    <row r="19" spans="2:35" ht="39.75" customHeight="1" x14ac:dyDescent="0.7">
      <c r="B19" s="403" t="s">
        <v>4</v>
      </c>
      <c r="C19" s="2" t="s">
        <v>0</v>
      </c>
      <c r="D19" s="327">
        <f t="shared" ref="D19" si="89">IF(D15="","",D15)</f>
        <v>120</v>
      </c>
      <c r="E19" s="327">
        <f t="shared" ref="E19:AH19" si="90">IF(E15="","",E15)</f>
        <v>120</v>
      </c>
      <c r="F19" s="327">
        <f t="shared" si="90"/>
        <v>120</v>
      </c>
      <c r="G19" s="327">
        <f t="shared" si="90"/>
        <v>120</v>
      </c>
      <c r="H19" s="327">
        <f t="shared" si="90"/>
        <v>120</v>
      </c>
      <c r="I19" s="327">
        <f t="shared" si="90"/>
        <v>80</v>
      </c>
      <c r="J19" s="151" t="str">
        <f t="shared" si="90"/>
        <v/>
      </c>
      <c r="K19" s="151" t="str">
        <f t="shared" si="90"/>
        <v/>
      </c>
      <c r="L19" s="151" t="str">
        <f t="shared" si="90"/>
        <v/>
      </c>
      <c r="M19" s="151" t="str">
        <f t="shared" si="90"/>
        <v/>
      </c>
      <c r="N19" s="151" t="str">
        <f t="shared" si="90"/>
        <v/>
      </c>
      <c r="O19" s="151" t="str">
        <f t="shared" si="90"/>
        <v/>
      </c>
      <c r="P19" s="151" t="str">
        <f t="shared" si="90"/>
        <v/>
      </c>
      <c r="Q19" s="151" t="str">
        <f t="shared" si="90"/>
        <v/>
      </c>
      <c r="R19" s="151" t="str">
        <f t="shared" si="90"/>
        <v/>
      </c>
      <c r="S19" s="151" t="str">
        <f t="shared" si="90"/>
        <v/>
      </c>
      <c r="T19" s="151" t="str">
        <f t="shared" si="90"/>
        <v/>
      </c>
      <c r="U19" s="151" t="str">
        <f t="shared" si="90"/>
        <v/>
      </c>
      <c r="V19" s="151" t="str">
        <f t="shared" si="90"/>
        <v/>
      </c>
      <c r="W19" s="151" t="str">
        <f t="shared" si="90"/>
        <v/>
      </c>
      <c r="X19" s="151" t="str">
        <f t="shared" si="90"/>
        <v/>
      </c>
      <c r="Y19" s="151" t="str">
        <f t="shared" si="90"/>
        <v/>
      </c>
      <c r="Z19" s="151" t="str">
        <f t="shared" si="90"/>
        <v/>
      </c>
      <c r="AA19" s="151" t="str">
        <f t="shared" si="90"/>
        <v/>
      </c>
      <c r="AB19" s="151" t="str">
        <f t="shared" si="90"/>
        <v/>
      </c>
      <c r="AC19" s="151" t="str">
        <f t="shared" si="90"/>
        <v/>
      </c>
      <c r="AD19" s="151" t="str">
        <f t="shared" si="90"/>
        <v/>
      </c>
      <c r="AE19" s="151" t="str">
        <f t="shared" si="90"/>
        <v/>
      </c>
      <c r="AF19" s="151" t="str">
        <f t="shared" si="90"/>
        <v/>
      </c>
      <c r="AG19" s="151" t="str">
        <f t="shared" si="90"/>
        <v/>
      </c>
      <c r="AH19" s="151" t="str">
        <f t="shared" si="90"/>
        <v/>
      </c>
      <c r="AI19" s="304">
        <f t="shared" ref="AI19:AI21" si="91">SUM(D19:AH19)</f>
        <v>680</v>
      </c>
    </row>
    <row r="20" spans="2:35" ht="39.75" customHeight="1" x14ac:dyDescent="0.7">
      <c r="B20" s="403"/>
      <c r="C20" s="325" t="s">
        <v>106</v>
      </c>
      <c r="D20" s="326">
        <v>120</v>
      </c>
      <c r="E20" s="326">
        <v>120</v>
      </c>
      <c r="F20" s="326">
        <v>120</v>
      </c>
      <c r="G20" s="326">
        <v>120</v>
      </c>
      <c r="H20" s="326">
        <v>80</v>
      </c>
      <c r="I20" s="326">
        <v>30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304">
        <f t="shared" si="91"/>
        <v>590</v>
      </c>
    </row>
    <row r="21" spans="2:35" ht="39.75" customHeight="1" x14ac:dyDescent="0.65">
      <c r="B21" s="403"/>
      <c r="C21" s="2" t="s">
        <v>107</v>
      </c>
      <c r="D21" s="327">
        <v>120</v>
      </c>
      <c r="E21" s="327">
        <v>120</v>
      </c>
      <c r="F21" s="327">
        <v>120</v>
      </c>
      <c r="G21" s="327">
        <v>120</v>
      </c>
      <c r="H21" s="327">
        <v>80</v>
      </c>
      <c r="I21" s="327">
        <v>20</v>
      </c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303">
        <f t="shared" si="91"/>
        <v>580</v>
      </c>
    </row>
    <row r="22" spans="2:35" ht="39.75" customHeight="1" x14ac:dyDescent="0.3">
      <c r="B22" s="403"/>
      <c r="C22" s="2" t="s">
        <v>172</v>
      </c>
      <c r="D22" s="152">
        <f t="shared" ref="D22" si="92">IF(D21="","",D21/D19)</f>
        <v>1</v>
      </c>
      <c r="E22" s="152">
        <f t="shared" ref="E22" si="93">IF(E21="","",E21/E19)</f>
        <v>1</v>
      </c>
      <c r="F22" s="152">
        <f t="shared" ref="F22" si="94">IF(F21="","",F21/F19)</f>
        <v>1</v>
      </c>
      <c r="G22" s="152">
        <f t="shared" ref="G22" si="95">IF(G21="","",G21/G19)</f>
        <v>1</v>
      </c>
      <c r="H22" s="152">
        <f t="shared" ref="H22" si="96">IF(H21="","",H21/H19)</f>
        <v>0.66666666666666663</v>
      </c>
      <c r="I22" s="152">
        <f t="shared" ref="I22" si="97">IF(I21="","",I21/I19)</f>
        <v>0.25</v>
      </c>
      <c r="J22" s="152" t="str">
        <f t="shared" ref="J22" si="98">IF(J21="","",J21/J19)</f>
        <v/>
      </c>
      <c r="K22" s="152" t="str">
        <f t="shared" ref="K22" si="99">IF(K21="","",K21/K19)</f>
        <v/>
      </c>
      <c r="L22" s="152" t="str">
        <f t="shared" ref="L22" si="100">IF(L21="","",L21/L19)</f>
        <v/>
      </c>
      <c r="M22" s="152" t="str">
        <f t="shared" ref="M22" si="101">IF(M21="","",M21/M19)</f>
        <v/>
      </c>
      <c r="N22" s="152" t="str">
        <f t="shared" ref="N22" si="102">IF(N21="","",N21/N19)</f>
        <v/>
      </c>
      <c r="O22" s="152" t="str">
        <f t="shared" ref="O22" si="103">IF(O21="","",O21/O19)</f>
        <v/>
      </c>
      <c r="P22" s="152" t="str">
        <f t="shared" ref="P22" si="104">IF(P21="","",P21/P19)</f>
        <v/>
      </c>
      <c r="Q22" s="152" t="str">
        <f t="shared" ref="Q22" si="105">IF(Q21="","",Q21/Q19)</f>
        <v/>
      </c>
      <c r="R22" s="152" t="str">
        <f t="shared" ref="R22" si="106">IF(R21="","",R21/R19)</f>
        <v/>
      </c>
      <c r="S22" s="152" t="str">
        <f t="shared" ref="S22" si="107">IF(S21="","",S21/S19)</f>
        <v/>
      </c>
      <c r="T22" s="152" t="str">
        <f t="shared" ref="T22" si="108">IF(T21="","",T21/T19)</f>
        <v/>
      </c>
      <c r="U22" s="152" t="str">
        <f t="shared" ref="U22" si="109">IF(U21="","",U21/U19)</f>
        <v/>
      </c>
      <c r="V22" s="152" t="str">
        <f t="shared" ref="V22" si="110">IF(V21="","",V21/V19)</f>
        <v/>
      </c>
      <c r="W22" s="152" t="str">
        <f t="shared" ref="W22" si="111">IF(W21="","",W21/W19)</f>
        <v/>
      </c>
      <c r="X22" s="152" t="str">
        <f t="shared" ref="X22" si="112">IF(X21="","",X21/X19)</f>
        <v/>
      </c>
      <c r="Y22" s="152" t="str">
        <f t="shared" ref="Y22" si="113">IF(Y21="","",Y21/Y19)</f>
        <v/>
      </c>
      <c r="Z22" s="152" t="str">
        <f t="shared" ref="Z22" si="114">IF(Z21="","",Z21/Z19)</f>
        <v/>
      </c>
      <c r="AA22" s="152" t="str">
        <f t="shared" ref="AA22" si="115">IF(AA21="","",AA21/AA19)</f>
        <v/>
      </c>
      <c r="AB22" s="152" t="str">
        <f t="shared" ref="AB22" si="116">IF(AB21="","",AB21/AB19)</f>
        <v/>
      </c>
      <c r="AC22" s="152" t="str">
        <f t="shared" ref="AC22" si="117">IF(AC21="","",AC21/AC19)</f>
        <v/>
      </c>
      <c r="AD22" s="152" t="str">
        <f t="shared" ref="AD22" si="118">IF(AD21="","",AD21/AD19)</f>
        <v/>
      </c>
      <c r="AE22" s="152" t="str">
        <f t="shared" ref="AE22" si="119">IF(AE21="","",AE21/AE19)</f>
        <v/>
      </c>
      <c r="AF22" s="152" t="str">
        <f t="shared" ref="AF22" si="120">IF(AF21="","",AF21/AF19)</f>
        <v/>
      </c>
      <c r="AG22" s="152" t="str">
        <f t="shared" ref="AG22" si="121">IF(AG21="","",AG21/AG19)</f>
        <v/>
      </c>
      <c r="AH22" s="152" t="str">
        <f t="shared" ref="AH22" si="122">IF(AH21="","",AH21/AH19)</f>
        <v/>
      </c>
      <c r="AI22" s="305">
        <f t="shared" ref="AI22" si="123">AI21/AI20</f>
        <v>0.98305084745762716</v>
      </c>
    </row>
    <row r="23" spans="2:35" ht="39.75" customHeight="1" x14ac:dyDescent="0.7">
      <c r="B23" s="403" t="s">
        <v>3</v>
      </c>
      <c r="C23" s="2" t="s">
        <v>0</v>
      </c>
      <c r="D23" s="327">
        <f t="shared" ref="D23" si="124">IF(D19="","",D19)</f>
        <v>120</v>
      </c>
      <c r="E23" s="327">
        <f t="shared" ref="E23:AH23" si="125">IF(E19="","",E19)</f>
        <v>120</v>
      </c>
      <c r="F23" s="327">
        <f t="shared" si="125"/>
        <v>120</v>
      </c>
      <c r="G23" s="327">
        <f t="shared" si="125"/>
        <v>120</v>
      </c>
      <c r="H23" s="327">
        <f t="shared" si="125"/>
        <v>120</v>
      </c>
      <c r="I23" s="327">
        <f t="shared" si="125"/>
        <v>80</v>
      </c>
      <c r="J23" s="151" t="str">
        <f t="shared" si="125"/>
        <v/>
      </c>
      <c r="K23" s="151" t="str">
        <f t="shared" si="125"/>
        <v/>
      </c>
      <c r="L23" s="151" t="str">
        <f t="shared" si="125"/>
        <v/>
      </c>
      <c r="M23" s="151" t="str">
        <f t="shared" si="125"/>
        <v/>
      </c>
      <c r="N23" s="151" t="str">
        <f t="shared" si="125"/>
        <v/>
      </c>
      <c r="O23" s="151" t="str">
        <f t="shared" si="125"/>
        <v/>
      </c>
      <c r="P23" s="151" t="str">
        <f t="shared" si="125"/>
        <v/>
      </c>
      <c r="Q23" s="151" t="str">
        <f t="shared" si="125"/>
        <v/>
      </c>
      <c r="R23" s="151" t="str">
        <f t="shared" si="125"/>
        <v/>
      </c>
      <c r="S23" s="151" t="str">
        <f t="shared" si="125"/>
        <v/>
      </c>
      <c r="T23" s="151" t="str">
        <f t="shared" si="125"/>
        <v/>
      </c>
      <c r="U23" s="151" t="str">
        <f t="shared" si="125"/>
        <v/>
      </c>
      <c r="V23" s="151" t="str">
        <f t="shared" si="125"/>
        <v/>
      </c>
      <c r="W23" s="151" t="str">
        <f t="shared" si="125"/>
        <v/>
      </c>
      <c r="X23" s="151" t="str">
        <f t="shared" si="125"/>
        <v/>
      </c>
      <c r="Y23" s="151" t="str">
        <f t="shared" si="125"/>
        <v/>
      </c>
      <c r="Z23" s="151" t="str">
        <f t="shared" si="125"/>
        <v/>
      </c>
      <c r="AA23" s="151" t="str">
        <f t="shared" si="125"/>
        <v/>
      </c>
      <c r="AB23" s="151" t="str">
        <f t="shared" si="125"/>
        <v/>
      </c>
      <c r="AC23" s="151" t="str">
        <f t="shared" si="125"/>
        <v/>
      </c>
      <c r="AD23" s="151" t="str">
        <f t="shared" si="125"/>
        <v/>
      </c>
      <c r="AE23" s="151" t="str">
        <f t="shared" si="125"/>
        <v/>
      </c>
      <c r="AF23" s="151" t="str">
        <f t="shared" si="125"/>
        <v/>
      </c>
      <c r="AG23" s="151" t="str">
        <f t="shared" si="125"/>
        <v/>
      </c>
      <c r="AH23" s="151" t="str">
        <f t="shared" si="125"/>
        <v/>
      </c>
      <c r="AI23" s="304">
        <f t="shared" ref="AI23:AI25" si="126">SUM(D23:AH23)</f>
        <v>680</v>
      </c>
    </row>
    <row r="24" spans="2:35" ht="39.75" customHeight="1" x14ac:dyDescent="0.7">
      <c r="B24" s="403"/>
      <c r="C24" s="325" t="s">
        <v>106</v>
      </c>
      <c r="D24" s="326">
        <v>120</v>
      </c>
      <c r="E24" s="326">
        <v>120</v>
      </c>
      <c r="F24" s="326">
        <v>120</v>
      </c>
      <c r="G24" s="326">
        <v>120</v>
      </c>
      <c r="H24" s="326">
        <v>80</v>
      </c>
      <c r="I24" s="326">
        <v>20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304">
        <f t="shared" si="126"/>
        <v>580</v>
      </c>
    </row>
    <row r="25" spans="2:35" ht="39.75" customHeight="1" x14ac:dyDescent="0.65">
      <c r="B25" s="403"/>
      <c r="C25" s="2" t="s">
        <v>107</v>
      </c>
      <c r="D25" s="327">
        <v>120</v>
      </c>
      <c r="E25" s="327">
        <v>120</v>
      </c>
      <c r="F25" s="327">
        <v>120</v>
      </c>
      <c r="G25" s="327">
        <v>120</v>
      </c>
      <c r="H25" s="327">
        <v>60</v>
      </c>
      <c r="I25" s="327">
        <v>20</v>
      </c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303">
        <f t="shared" si="126"/>
        <v>560</v>
      </c>
    </row>
    <row r="26" spans="2:35" ht="39.75" customHeight="1" x14ac:dyDescent="0.3">
      <c r="B26" s="403"/>
      <c r="C26" s="2" t="s">
        <v>172</v>
      </c>
      <c r="D26" s="152">
        <f t="shared" ref="D26" si="127">IF(D25="","",D25/D23)</f>
        <v>1</v>
      </c>
      <c r="E26" s="152">
        <f t="shared" ref="E26" si="128">IF(E25="","",E25/E23)</f>
        <v>1</v>
      </c>
      <c r="F26" s="152">
        <f t="shared" ref="F26" si="129">IF(F25="","",F25/F23)</f>
        <v>1</v>
      </c>
      <c r="G26" s="152">
        <f t="shared" ref="G26" si="130">IF(G25="","",G25/G23)</f>
        <v>1</v>
      </c>
      <c r="H26" s="152">
        <f t="shared" ref="H26" si="131">IF(H25="","",H25/H23)</f>
        <v>0.5</v>
      </c>
      <c r="I26" s="152">
        <f t="shared" ref="I26" si="132">IF(I25="","",I25/I23)</f>
        <v>0.25</v>
      </c>
      <c r="J26" s="152" t="str">
        <f t="shared" ref="J26" si="133">IF(J25="","",J25/J23)</f>
        <v/>
      </c>
      <c r="K26" s="152" t="str">
        <f t="shared" ref="K26" si="134">IF(K25="","",K25/K23)</f>
        <v/>
      </c>
      <c r="L26" s="152" t="str">
        <f t="shared" ref="L26" si="135">IF(L25="","",L25/L23)</f>
        <v/>
      </c>
      <c r="M26" s="152" t="str">
        <f t="shared" ref="M26" si="136">IF(M25="","",M25/M23)</f>
        <v/>
      </c>
      <c r="N26" s="152" t="str">
        <f t="shared" ref="N26" si="137">IF(N25="","",N25/N23)</f>
        <v/>
      </c>
      <c r="O26" s="152" t="str">
        <f t="shared" ref="O26" si="138">IF(O25="","",O25/O23)</f>
        <v/>
      </c>
      <c r="P26" s="152" t="str">
        <f t="shared" ref="P26" si="139">IF(P25="","",P25/P23)</f>
        <v/>
      </c>
      <c r="Q26" s="152" t="str">
        <f t="shared" ref="Q26" si="140">IF(Q25="","",Q25/Q23)</f>
        <v/>
      </c>
      <c r="R26" s="152" t="str">
        <f t="shared" ref="R26" si="141">IF(R25="","",R25/R23)</f>
        <v/>
      </c>
      <c r="S26" s="152" t="str">
        <f t="shared" ref="S26" si="142">IF(S25="","",S25/S23)</f>
        <v/>
      </c>
      <c r="T26" s="152" t="str">
        <f t="shared" ref="T26" si="143">IF(T25="","",T25/T23)</f>
        <v/>
      </c>
      <c r="U26" s="152" t="str">
        <f t="shared" ref="U26" si="144">IF(U25="","",U25/U23)</f>
        <v/>
      </c>
      <c r="V26" s="152" t="str">
        <f t="shared" ref="V26" si="145">IF(V25="","",V25/V23)</f>
        <v/>
      </c>
      <c r="W26" s="152" t="str">
        <f t="shared" ref="W26" si="146">IF(W25="","",W25/W23)</f>
        <v/>
      </c>
      <c r="X26" s="152" t="str">
        <f t="shared" ref="X26" si="147">IF(X25="","",X25/X23)</f>
        <v/>
      </c>
      <c r="Y26" s="152" t="str">
        <f t="shared" ref="Y26" si="148">IF(Y25="","",Y25/Y23)</f>
        <v/>
      </c>
      <c r="Z26" s="152" t="str">
        <f t="shared" ref="Z26" si="149">IF(Z25="","",Z25/Z23)</f>
        <v/>
      </c>
      <c r="AA26" s="152" t="str">
        <f t="shared" ref="AA26" si="150">IF(AA25="","",AA25/AA23)</f>
        <v/>
      </c>
      <c r="AB26" s="152" t="str">
        <f t="shared" ref="AB26" si="151">IF(AB25="","",AB25/AB23)</f>
        <v/>
      </c>
      <c r="AC26" s="152" t="str">
        <f t="shared" ref="AC26" si="152">IF(AC25="","",AC25/AC23)</f>
        <v/>
      </c>
      <c r="AD26" s="152" t="str">
        <f t="shared" ref="AD26" si="153">IF(AD25="","",AD25/AD23)</f>
        <v/>
      </c>
      <c r="AE26" s="152" t="str">
        <f t="shared" ref="AE26" si="154">IF(AE25="","",AE25/AE23)</f>
        <v/>
      </c>
      <c r="AF26" s="152" t="str">
        <f t="shared" ref="AF26" si="155">IF(AF25="","",AF25/AF23)</f>
        <v/>
      </c>
      <c r="AG26" s="152" t="str">
        <f t="shared" ref="AG26" si="156">IF(AG25="","",AG25/AG23)</f>
        <v/>
      </c>
      <c r="AH26" s="152" t="str">
        <f t="shared" ref="AH26" si="157">IF(AH25="","",AH25/AH23)</f>
        <v/>
      </c>
      <c r="AI26" s="305">
        <f t="shared" ref="AI26" si="158">AI25/AI24</f>
        <v>0.96551724137931039</v>
      </c>
    </row>
    <row r="27" spans="2:35" ht="39.75" customHeight="1" x14ac:dyDescent="0.7">
      <c r="B27" s="403" t="s">
        <v>2</v>
      </c>
      <c r="C27" s="2" t="s">
        <v>0</v>
      </c>
      <c r="D27" s="327">
        <f t="shared" ref="D27" si="159">IF(D23="","",D23)</f>
        <v>120</v>
      </c>
      <c r="E27" s="327">
        <f t="shared" ref="E27:AH27" si="160">IF(E23="","",E23)</f>
        <v>120</v>
      </c>
      <c r="F27" s="327">
        <f t="shared" si="160"/>
        <v>120</v>
      </c>
      <c r="G27" s="327">
        <f t="shared" si="160"/>
        <v>120</v>
      </c>
      <c r="H27" s="327">
        <f t="shared" si="160"/>
        <v>120</v>
      </c>
      <c r="I27" s="327">
        <f t="shared" si="160"/>
        <v>80</v>
      </c>
      <c r="J27" s="151" t="str">
        <f t="shared" si="160"/>
        <v/>
      </c>
      <c r="K27" s="151" t="str">
        <f t="shared" si="160"/>
        <v/>
      </c>
      <c r="L27" s="151" t="str">
        <f t="shared" si="160"/>
        <v/>
      </c>
      <c r="M27" s="151" t="str">
        <f t="shared" si="160"/>
        <v/>
      </c>
      <c r="N27" s="151" t="str">
        <f t="shared" si="160"/>
        <v/>
      </c>
      <c r="O27" s="151" t="str">
        <f t="shared" si="160"/>
        <v/>
      </c>
      <c r="P27" s="151" t="str">
        <f t="shared" si="160"/>
        <v/>
      </c>
      <c r="Q27" s="151" t="str">
        <f t="shared" si="160"/>
        <v/>
      </c>
      <c r="R27" s="151" t="str">
        <f t="shared" si="160"/>
        <v/>
      </c>
      <c r="S27" s="151" t="str">
        <f t="shared" si="160"/>
        <v/>
      </c>
      <c r="T27" s="151" t="str">
        <f t="shared" si="160"/>
        <v/>
      </c>
      <c r="U27" s="151" t="str">
        <f t="shared" si="160"/>
        <v/>
      </c>
      <c r="V27" s="151" t="str">
        <f t="shared" si="160"/>
        <v/>
      </c>
      <c r="W27" s="151" t="str">
        <f t="shared" si="160"/>
        <v/>
      </c>
      <c r="X27" s="151" t="str">
        <f t="shared" si="160"/>
        <v/>
      </c>
      <c r="Y27" s="151" t="str">
        <f t="shared" si="160"/>
        <v/>
      </c>
      <c r="Z27" s="151" t="str">
        <f t="shared" si="160"/>
        <v/>
      </c>
      <c r="AA27" s="151" t="str">
        <f t="shared" si="160"/>
        <v/>
      </c>
      <c r="AB27" s="151" t="str">
        <f t="shared" si="160"/>
        <v/>
      </c>
      <c r="AC27" s="151" t="str">
        <f t="shared" si="160"/>
        <v/>
      </c>
      <c r="AD27" s="151" t="str">
        <f t="shared" si="160"/>
        <v/>
      </c>
      <c r="AE27" s="151" t="str">
        <f t="shared" si="160"/>
        <v/>
      </c>
      <c r="AF27" s="151" t="str">
        <f t="shared" si="160"/>
        <v/>
      </c>
      <c r="AG27" s="151" t="str">
        <f t="shared" si="160"/>
        <v/>
      </c>
      <c r="AH27" s="151" t="str">
        <f t="shared" si="160"/>
        <v/>
      </c>
      <c r="AI27" s="304">
        <f t="shared" ref="AI27:AI29" si="161">SUM(D27:AH27)</f>
        <v>680</v>
      </c>
    </row>
    <row r="28" spans="2:35" ht="39.75" customHeight="1" x14ac:dyDescent="0.7">
      <c r="B28" s="403"/>
      <c r="C28" s="325" t="s">
        <v>106</v>
      </c>
      <c r="D28" s="326">
        <v>120</v>
      </c>
      <c r="E28" s="326">
        <v>120</v>
      </c>
      <c r="F28" s="326">
        <v>120</v>
      </c>
      <c r="G28" s="326">
        <v>120</v>
      </c>
      <c r="H28" s="326">
        <v>60</v>
      </c>
      <c r="I28" s="326">
        <v>20</v>
      </c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304">
        <f t="shared" si="161"/>
        <v>560</v>
      </c>
    </row>
    <row r="29" spans="2:35" ht="39.75" customHeight="1" x14ac:dyDescent="0.65">
      <c r="B29" s="403"/>
      <c r="C29" s="2" t="s">
        <v>107</v>
      </c>
      <c r="D29" s="327">
        <v>120</v>
      </c>
      <c r="E29" s="327">
        <v>120</v>
      </c>
      <c r="F29" s="327">
        <v>120</v>
      </c>
      <c r="G29" s="327">
        <v>120</v>
      </c>
      <c r="H29" s="327">
        <v>50</v>
      </c>
      <c r="I29" s="327">
        <v>20</v>
      </c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303">
        <f t="shared" si="161"/>
        <v>550</v>
      </c>
    </row>
    <row r="30" spans="2:35" ht="39.75" customHeight="1" x14ac:dyDescent="0.3">
      <c r="B30" s="403"/>
      <c r="C30" s="2" t="s">
        <v>172</v>
      </c>
      <c r="D30" s="152">
        <f t="shared" ref="D30" si="162">IF(D29="","",D29/D27)</f>
        <v>1</v>
      </c>
      <c r="E30" s="152">
        <f t="shared" ref="E30" si="163">IF(E29="","",E29/E27)</f>
        <v>1</v>
      </c>
      <c r="F30" s="152">
        <f t="shared" ref="F30" si="164">IF(F29="","",F29/F27)</f>
        <v>1</v>
      </c>
      <c r="G30" s="152">
        <f t="shared" ref="G30" si="165">IF(G29="","",G29/G27)</f>
        <v>1</v>
      </c>
      <c r="H30" s="152">
        <f t="shared" ref="H30" si="166">IF(H29="","",H29/H27)</f>
        <v>0.41666666666666669</v>
      </c>
      <c r="I30" s="152">
        <f t="shared" ref="I30" si="167">IF(I29="","",I29/I27)</f>
        <v>0.25</v>
      </c>
      <c r="J30" s="152" t="str">
        <f t="shared" ref="J30" si="168">IF(J29="","",J29/J27)</f>
        <v/>
      </c>
      <c r="K30" s="152" t="str">
        <f t="shared" ref="K30" si="169">IF(K29="","",K29/K27)</f>
        <v/>
      </c>
      <c r="L30" s="152" t="str">
        <f t="shared" ref="L30" si="170">IF(L29="","",L29/L27)</f>
        <v/>
      </c>
      <c r="M30" s="152" t="str">
        <f t="shared" ref="M30" si="171">IF(M29="","",M29/M27)</f>
        <v/>
      </c>
      <c r="N30" s="152" t="str">
        <f t="shared" ref="N30" si="172">IF(N29="","",N29/N27)</f>
        <v/>
      </c>
      <c r="O30" s="152" t="str">
        <f t="shared" ref="O30" si="173">IF(O29="","",O29/O27)</f>
        <v/>
      </c>
      <c r="P30" s="152" t="str">
        <f t="shared" ref="P30" si="174">IF(P29="","",P29/P27)</f>
        <v/>
      </c>
      <c r="Q30" s="152" t="str">
        <f t="shared" ref="Q30" si="175">IF(Q29="","",Q29/Q27)</f>
        <v/>
      </c>
      <c r="R30" s="152" t="str">
        <f t="shared" ref="R30" si="176">IF(R29="","",R29/R27)</f>
        <v/>
      </c>
      <c r="S30" s="152" t="str">
        <f t="shared" ref="S30" si="177">IF(S29="","",S29/S27)</f>
        <v/>
      </c>
      <c r="T30" s="152" t="str">
        <f t="shared" ref="T30" si="178">IF(T29="","",T29/T27)</f>
        <v/>
      </c>
      <c r="U30" s="152" t="str">
        <f t="shared" ref="U30" si="179">IF(U29="","",U29/U27)</f>
        <v/>
      </c>
      <c r="V30" s="152" t="str">
        <f t="shared" ref="V30" si="180">IF(V29="","",V29/V27)</f>
        <v/>
      </c>
      <c r="W30" s="152" t="str">
        <f t="shared" ref="W30" si="181">IF(W29="","",W29/W27)</f>
        <v/>
      </c>
      <c r="X30" s="152" t="str">
        <f t="shared" ref="X30" si="182">IF(X29="","",X29/X27)</f>
        <v/>
      </c>
      <c r="Y30" s="152" t="str">
        <f t="shared" ref="Y30" si="183">IF(Y29="","",Y29/Y27)</f>
        <v/>
      </c>
      <c r="Z30" s="152" t="str">
        <f t="shared" ref="Z30" si="184">IF(Z29="","",Z29/Z27)</f>
        <v/>
      </c>
      <c r="AA30" s="152" t="str">
        <f t="shared" ref="AA30" si="185">IF(AA29="","",AA29/AA27)</f>
        <v/>
      </c>
      <c r="AB30" s="152" t="str">
        <f t="shared" ref="AB30" si="186">IF(AB29="","",AB29/AB27)</f>
        <v/>
      </c>
      <c r="AC30" s="152" t="str">
        <f t="shared" ref="AC30" si="187">IF(AC29="","",AC29/AC27)</f>
        <v/>
      </c>
      <c r="AD30" s="152" t="str">
        <f t="shared" ref="AD30" si="188">IF(AD29="","",AD29/AD27)</f>
        <v/>
      </c>
      <c r="AE30" s="152" t="str">
        <f t="shared" ref="AE30" si="189">IF(AE29="","",AE29/AE27)</f>
        <v/>
      </c>
      <c r="AF30" s="152" t="str">
        <f t="shared" ref="AF30" si="190">IF(AF29="","",AF29/AF27)</f>
        <v/>
      </c>
      <c r="AG30" s="152" t="str">
        <f t="shared" ref="AG30" si="191">IF(AG29="","",AG29/AG27)</f>
        <v/>
      </c>
      <c r="AH30" s="152" t="str">
        <f t="shared" ref="AH30" si="192">IF(AH29="","",AH29/AH27)</f>
        <v/>
      </c>
      <c r="AI30" s="305">
        <f t="shared" ref="AI30" si="193">AI29/AI28</f>
        <v>0.9821428571428571</v>
      </c>
    </row>
    <row r="31" spans="2:35" ht="39.75" customHeight="1" x14ac:dyDescent="0.7">
      <c r="B31" s="403" t="s">
        <v>1</v>
      </c>
      <c r="C31" s="2" t="s">
        <v>0</v>
      </c>
      <c r="D31" s="327">
        <f t="shared" ref="D31" si="194">IF(D27="","",D27)</f>
        <v>120</v>
      </c>
      <c r="E31" s="327">
        <f t="shared" ref="E31:AH31" si="195">IF(E27="","",E27)</f>
        <v>120</v>
      </c>
      <c r="F31" s="327">
        <f t="shared" si="195"/>
        <v>120</v>
      </c>
      <c r="G31" s="327">
        <f t="shared" si="195"/>
        <v>120</v>
      </c>
      <c r="H31" s="327">
        <f t="shared" si="195"/>
        <v>120</v>
      </c>
      <c r="I31" s="327">
        <f t="shared" si="195"/>
        <v>80</v>
      </c>
      <c r="J31" s="151" t="str">
        <f t="shared" si="195"/>
        <v/>
      </c>
      <c r="K31" s="151" t="str">
        <f t="shared" si="195"/>
        <v/>
      </c>
      <c r="L31" s="151" t="str">
        <f t="shared" si="195"/>
        <v/>
      </c>
      <c r="M31" s="151" t="str">
        <f t="shared" si="195"/>
        <v/>
      </c>
      <c r="N31" s="151" t="str">
        <f t="shared" si="195"/>
        <v/>
      </c>
      <c r="O31" s="151" t="str">
        <f t="shared" si="195"/>
        <v/>
      </c>
      <c r="P31" s="151" t="str">
        <f t="shared" si="195"/>
        <v/>
      </c>
      <c r="Q31" s="151" t="str">
        <f t="shared" si="195"/>
        <v/>
      </c>
      <c r="R31" s="151" t="str">
        <f t="shared" si="195"/>
        <v/>
      </c>
      <c r="S31" s="151" t="str">
        <f t="shared" si="195"/>
        <v/>
      </c>
      <c r="T31" s="151" t="str">
        <f t="shared" si="195"/>
        <v/>
      </c>
      <c r="U31" s="151" t="str">
        <f t="shared" si="195"/>
        <v/>
      </c>
      <c r="V31" s="151" t="str">
        <f t="shared" si="195"/>
        <v/>
      </c>
      <c r="W31" s="151" t="str">
        <f t="shared" si="195"/>
        <v/>
      </c>
      <c r="X31" s="151" t="str">
        <f t="shared" si="195"/>
        <v/>
      </c>
      <c r="Y31" s="151" t="str">
        <f t="shared" si="195"/>
        <v/>
      </c>
      <c r="Z31" s="151" t="str">
        <f t="shared" si="195"/>
        <v/>
      </c>
      <c r="AA31" s="151" t="str">
        <f t="shared" si="195"/>
        <v/>
      </c>
      <c r="AB31" s="151" t="str">
        <f t="shared" si="195"/>
        <v/>
      </c>
      <c r="AC31" s="151" t="str">
        <f t="shared" si="195"/>
        <v/>
      </c>
      <c r="AD31" s="151" t="str">
        <f t="shared" si="195"/>
        <v/>
      </c>
      <c r="AE31" s="151" t="str">
        <f t="shared" si="195"/>
        <v/>
      </c>
      <c r="AF31" s="151" t="str">
        <f t="shared" si="195"/>
        <v/>
      </c>
      <c r="AG31" s="151" t="str">
        <f t="shared" si="195"/>
        <v/>
      </c>
      <c r="AH31" s="151" t="str">
        <f t="shared" si="195"/>
        <v/>
      </c>
      <c r="AI31" s="304">
        <f t="shared" ref="AI31:AI33" si="196">SUM(D31:AH31)</f>
        <v>680</v>
      </c>
    </row>
    <row r="32" spans="2:35" ht="39.75" customHeight="1" x14ac:dyDescent="0.7">
      <c r="B32" s="403"/>
      <c r="C32" s="325" t="s">
        <v>106</v>
      </c>
      <c r="D32" s="326">
        <v>120</v>
      </c>
      <c r="E32" s="326">
        <v>120</v>
      </c>
      <c r="F32" s="326">
        <v>120</v>
      </c>
      <c r="G32" s="326">
        <v>120</v>
      </c>
      <c r="H32" s="326">
        <v>50</v>
      </c>
      <c r="I32" s="326">
        <v>20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304">
        <f t="shared" si="196"/>
        <v>550</v>
      </c>
    </row>
    <row r="33" spans="2:35" ht="39.6" customHeight="1" x14ac:dyDescent="0.7">
      <c r="B33" s="403"/>
      <c r="C33" s="2" t="s">
        <v>107</v>
      </c>
      <c r="D33" s="327">
        <v>120</v>
      </c>
      <c r="E33" s="327">
        <v>120</v>
      </c>
      <c r="F33" s="327">
        <v>120</v>
      </c>
      <c r="G33" s="327">
        <v>120</v>
      </c>
      <c r="H33" s="327">
        <v>10</v>
      </c>
      <c r="I33" s="327">
        <v>10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304">
        <f t="shared" si="196"/>
        <v>500</v>
      </c>
    </row>
    <row r="34" spans="2:35" ht="39.6" customHeight="1" x14ac:dyDescent="0.3">
      <c r="B34" s="403"/>
      <c r="C34" s="2" t="s">
        <v>172</v>
      </c>
      <c r="D34" s="152">
        <f t="shared" ref="D34" si="197">IF(D33="","",D33/D31)</f>
        <v>1</v>
      </c>
      <c r="E34" s="152">
        <f t="shared" ref="E34" si="198">IF(E33="","",E33/E31)</f>
        <v>1</v>
      </c>
      <c r="F34" s="152">
        <f t="shared" ref="F34" si="199">IF(F33="","",F33/F31)</f>
        <v>1</v>
      </c>
      <c r="G34" s="152">
        <f t="shared" ref="G34" si="200">IF(G33="","",G33/G31)</f>
        <v>1</v>
      </c>
      <c r="H34" s="152">
        <f t="shared" ref="H34" si="201">IF(H33="","",H33/H31)</f>
        <v>8.3333333333333329E-2</v>
      </c>
      <c r="I34" s="152">
        <f t="shared" ref="I34" si="202">IF(I33="","",I33/I31)</f>
        <v>0.125</v>
      </c>
      <c r="J34" s="152" t="str">
        <f t="shared" ref="J34" si="203">IF(J33="","",J33/J31)</f>
        <v/>
      </c>
      <c r="K34" s="152" t="str">
        <f t="shared" ref="K34" si="204">IF(K33="","",K33/K31)</f>
        <v/>
      </c>
      <c r="L34" s="152" t="str">
        <f t="shared" ref="L34" si="205">IF(L33="","",L33/L31)</f>
        <v/>
      </c>
      <c r="M34" s="152" t="str">
        <f t="shared" ref="M34" si="206">IF(M33="","",M33/M31)</f>
        <v/>
      </c>
      <c r="N34" s="152" t="str">
        <f t="shared" ref="N34" si="207">IF(N33="","",N33/N31)</f>
        <v/>
      </c>
      <c r="O34" s="152" t="str">
        <f t="shared" ref="O34" si="208">IF(O33="","",O33/O31)</f>
        <v/>
      </c>
      <c r="P34" s="152" t="str">
        <f t="shared" ref="P34" si="209">IF(P33="","",P33/P31)</f>
        <v/>
      </c>
      <c r="Q34" s="152" t="str">
        <f t="shared" ref="Q34" si="210">IF(Q33="","",Q33/Q31)</f>
        <v/>
      </c>
      <c r="R34" s="152" t="str">
        <f t="shared" ref="R34" si="211">IF(R33="","",R33/R31)</f>
        <v/>
      </c>
      <c r="S34" s="152" t="str">
        <f t="shared" ref="S34" si="212">IF(S33="","",S33/S31)</f>
        <v/>
      </c>
      <c r="T34" s="152" t="str">
        <f t="shared" ref="T34" si="213">IF(T33="","",T33/T31)</f>
        <v/>
      </c>
      <c r="U34" s="152" t="str">
        <f t="shared" ref="U34" si="214">IF(U33="","",U33/U31)</f>
        <v/>
      </c>
      <c r="V34" s="152" t="str">
        <f t="shared" ref="V34" si="215">IF(V33="","",V33/V31)</f>
        <v/>
      </c>
      <c r="W34" s="152" t="str">
        <f t="shared" ref="W34" si="216">IF(W33="","",W33/W31)</f>
        <v/>
      </c>
      <c r="X34" s="152" t="str">
        <f t="shared" ref="X34" si="217">IF(X33="","",X33/X31)</f>
        <v/>
      </c>
      <c r="Y34" s="152" t="str">
        <f t="shared" ref="Y34" si="218">IF(Y33="","",Y33/Y31)</f>
        <v/>
      </c>
      <c r="Z34" s="152" t="str">
        <f t="shared" ref="Z34" si="219">IF(Z33="","",Z33/Z31)</f>
        <v/>
      </c>
      <c r="AA34" s="152" t="str">
        <f t="shared" ref="AA34" si="220">IF(AA33="","",AA33/AA31)</f>
        <v/>
      </c>
      <c r="AB34" s="152" t="str">
        <f t="shared" ref="AB34" si="221">IF(AB33="","",AB33/AB31)</f>
        <v/>
      </c>
      <c r="AC34" s="152" t="str">
        <f t="shared" ref="AC34" si="222">IF(AC33="","",AC33/AC31)</f>
        <v/>
      </c>
      <c r="AD34" s="152" t="str">
        <f t="shared" ref="AD34" si="223">IF(AD33="","",AD33/AD31)</f>
        <v/>
      </c>
      <c r="AE34" s="152" t="str">
        <f t="shared" ref="AE34" si="224">IF(AE33="","",AE33/AE31)</f>
        <v/>
      </c>
      <c r="AF34" s="152" t="str">
        <f t="shared" ref="AF34" si="225">IF(AF33="","",AF33/AF31)</f>
        <v/>
      </c>
      <c r="AG34" s="152" t="str">
        <f t="shared" ref="AG34" si="226">IF(AG33="","",AG33/AG31)</f>
        <v/>
      </c>
      <c r="AH34" s="152" t="str">
        <f t="shared" ref="AH34" si="227">IF(AH33="","",AH33/AH31)</f>
        <v/>
      </c>
      <c r="AI34" s="305">
        <f t="shared" ref="AI34" si="228">AI33/AI32</f>
        <v>0.90909090909090906</v>
      </c>
    </row>
    <row r="36" spans="2:35" ht="34.950000000000003" customHeight="1" x14ac:dyDescent="0.7">
      <c r="AC36" s="55"/>
      <c r="AD36" s="328"/>
      <c r="AE36" s="55"/>
      <c r="AF36" s="55"/>
    </row>
    <row r="37" spans="2:35" ht="28.5" customHeight="1" x14ac:dyDescent="0.7">
      <c r="E37" s="319" t="s">
        <v>158</v>
      </c>
    </row>
    <row r="38" spans="2:35" ht="28.5" customHeight="1" x14ac:dyDescent="0.65">
      <c r="E38" s="317" t="s">
        <v>169</v>
      </c>
    </row>
    <row r="39" spans="2:35" ht="28.2" customHeight="1" x14ac:dyDescent="0.7">
      <c r="E39" s="321"/>
      <c r="F39" s="319"/>
      <c r="G39" s="319"/>
    </row>
    <row r="40" spans="2:35" ht="28.5" customHeight="1" x14ac:dyDescent="0.7">
      <c r="E40" s="319" t="s">
        <v>174</v>
      </c>
      <c r="F40" s="319"/>
      <c r="G40" s="319"/>
    </row>
    <row r="41" spans="2:35" ht="28.5" customHeight="1" x14ac:dyDescent="0.7">
      <c r="E41" s="319" t="s">
        <v>175</v>
      </c>
      <c r="F41" s="319"/>
      <c r="G41" s="319"/>
    </row>
    <row r="42" spans="2:35" ht="28.5" customHeight="1" x14ac:dyDescent="0.7">
      <c r="E42" s="319"/>
      <c r="F42" s="319"/>
      <c r="G42" s="319"/>
    </row>
  </sheetData>
  <mergeCells count="9">
    <mergeCell ref="B2:C2"/>
    <mergeCell ref="B27:B30"/>
    <mergeCell ref="B31:B34"/>
    <mergeCell ref="B11:B14"/>
    <mergeCell ref="B15:B18"/>
    <mergeCell ref="B19:B22"/>
    <mergeCell ref="B23:B26"/>
    <mergeCell ref="B7:B10"/>
    <mergeCell ref="B3:B5"/>
  </mergeCells>
  <conditionalFormatting sqref="AI10 AI14 AI18 AI22 AI26 AI30 AI34 D6:AI6">
    <cfRule type="cellIs" dxfId="23" priority="43" operator="equal">
      <formula>""</formula>
    </cfRule>
    <cfRule type="cellIs" dxfId="22" priority="44" operator="greaterThan">
      <formula>0.95</formula>
    </cfRule>
    <cfRule type="cellIs" dxfId="21" priority="45" operator="lessThan">
      <formula>0.95</formula>
    </cfRule>
  </conditionalFormatting>
  <conditionalFormatting sqref="D10:AH10">
    <cfRule type="cellIs" dxfId="20" priority="19" operator="equal">
      <formula>""</formula>
    </cfRule>
    <cfRule type="cellIs" dxfId="19" priority="20" operator="greaterThan">
      <formula>0.95</formula>
    </cfRule>
    <cfRule type="cellIs" dxfId="18" priority="21" operator="lessThan">
      <formula>0.95</formula>
    </cfRule>
  </conditionalFormatting>
  <conditionalFormatting sqref="D14:AH14 D18:I18 D22:I22 D26:I26 D30:I30 D34:I34">
    <cfRule type="cellIs" dxfId="17" priority="16" operator="equal">
      <formula>""</formula>
    </cfRule>
    <cfRule type="cellIs" dxfId="16" priority="17" operator="greaterThan">
      <formula>0.95</formula>
    </cfRule>
    <cfRule type="cellIs" dxfId="15" priority="18" operator="lessThan">
      <formula>0.95</formula>
    </cfRule>
  </conditionalFormatting>
  <conditionalFormatting sqref="J18:AH18">
    <cfRule type="cellIs" dxfId="14" priority="13" operator="equal">
      <formula>""</formula>
    </cfRule>
    <cfRule type="cellIs" dxfId="13" priority="14" operator="greaterThan">
      <formula>0.95</formula>
    </cfRule>
    <cfRule type="cellIs" dxfId="12" priority="15" operator="lessThan">
      <formula>0.95</formula>
    </cfRule>
  </conditionalFormatting>
  <conditionalFormatting sqref="J22:AH22">
    <cfRule type="cellIs" dxfId="11" priority="10" operator="equal">
      <formula>""</formula>
    </cfRule>
    <cfRule type="cellIs" dxfId="10" priority="11" operator="greaterThan">
      <formula>0.95</formula>
    </cfRule>
    <cfRule type="cellIs" dxfId="9" priority="12" operator="lessThan">
      <formula>0.95</formula>
    </cfRule>
  </conditionalFormatting>
  <conditionalFormatting sqref="J26:AH26">
    <cfRule type="cellIs" dxfId="8" priority="7" operator="equal">
      <formula>""</formula>
    </cfRule>
    <cfRule type="cellIs" dxfId="7" priority="8" operator="greaterThan">
      <formula>0.95</formula>
    </cfRule>
    <cfRule type="cellIs" dxfId="6" priority="9" operator="lessThan">
      <formula>0.95</formula>
    </cfRule>
  </conditionalFormatting>
  <conditionalFormatting sqref="J30:AH30">
    <cfRule type="cellIs" dxfId="5" priority="4" operator="equal">
      <formula>""</formula>
    </cfRule>
    <cfRule type="cellIs" dxfId="4" priority="5" operator="greaterThan">
      <formula>0.95</formula>
    </cfRule>
    <cfRule type="cellIs" dxfId="3" priority="6" operator="lessThan">
      <formula>0.95</formula>
    </cfRule>
  </conditionalFormatting>
  <conditionalFormatting sqref="J34:AH34">
    <cfRule type="cellIs" dxfId="2" priority="1" operator="equal">
      <formula>""</formula>
    </cfRule>
    <cfRule type="cellIs" dxfId="1" priority="2" operator="greaterThan">
      <formula>0.95</formula>
    </cfRule>
    <cfRule type="cellIs" dxfId="0" priority="3" operator="lessThan">
      <formula>0.95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5915-AAAB-49EC-9837-0568881444DC}">
  <sheetPr>
    <tabColor rgb="FFFF0000"/>
  </sheetPr>
  <dimension ref="A1:C6"/>
  <sheetViews>
    <sheetView zoomScale="88" zoomScaleNormal="85" workbookViewId="0">
      <selection activeCell="B41" sqref="B41"/>
    </sheetView>
  </sheetViews>
  <sheetFormatPr defaultRowHeight="14.4" x14ac:dyDescent="0.3"/>
  <cols>
    <col min="2" max="2" width="59.6640625" customWidth="1"/>
    <col min="3" max="3" width="75.6640625" customWidth="1"/>
  </cols>
  <sheetData>
    <row r="1" spans="1:3" x14ac:dyDescent="0.3">
      <c r="A1" s="50" t="s">
        <v>87</v>
      </c>
      <c r="B1" s="50" t="s">
        <v>80</v>
      </c>
      <c r="C1" s="50"/>
    </row>
    <row r="2" spans="1:3" ht="87" customHeight="1" x14ac:dyDescent="0.3">
      <c r="A2" s="51">
        <v>1</v>
      </c>
      <c r="B2" s="50"/>
      <c r="C2" s="50"/>
    </row>
    <row r="3" spans="1:3" x14ac:dyDescent="0.3">
      <c r="A3" s="50">
        <v>2</v>
      </c>
      <c r="B3" s="50" t="s">
        <v>94</v>
      </c>
      <c r="C3" s="50" t="s">
        <v>92</v>
      </c>
    </row>
    <row r="4" spans="1:3" x14ac:dyDescent="0.3">
      <c r="A4" s="50">
        <v>3</v>
      </c>
      <c r="B4" s="50" t="s">
        <v>95</v>
      </c>
      <c r="C4" s="50" t="s">
        <v>93</v>
      </c>
    </row>
    <row r="6" spans="1:3" x14ac:dyDescent="0.3">
      <c r="B6" t="s">
        <v>89</v>
      </c>
      <c r="C6" t="s">
        <v>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B048-13B2-42D9-893E-ED4DFE3CB21E}">
  <dimension ref="B2:Y17"/>
  <sheetViews>
    <sheetView zoomScale="67" zoomScaleNormal="79" workbookViewId="0">
      <selection activeCell="H34" sqref="H34"/>
    </sheetView>
  </sheetViews>
  <sheetFormatPr defaultColWidth="9.109375" defaultRowHeight="14.4" x14ac:dyDescent="0.3"/>
  <cols>
    <col min="1" max="1" width="3.109375" style="55" customWidth="1"/>
    <col min="2" max="2" width="20.88671875" style="55" customWidth="1"/>
    <col min="3" max="3" width="20.5546875" style="55" bestFit="1" customWidth="1"/>
    <col min="4" max="4" width="13" style="55" customWidth="1"/>
    <col min="5" max="5" width="16.6640625" style="55" customWidth="1"/>
    <col min="6" max="6" width="7.44140625" style="55" bestFit="1" customWidth="1"/>
    <col min="7" max="8" width="12.88671875" style="55" customWidth="1"/>
    <col min="9" max="12" width="16.44140625" style="55" customWidth="1"/>
    <col min="13" max="14" width="12.88671875" style="55" customWidth="1"/>
    <col min="15" max="15" width="18.88671875" style="55" customWidth="1"/>
    <col min="16" max="18" width="16.44140625" style="55" customWidth="1"/>
    <col min="19" max="20" width="12.88671875" style="55" customWidth="1"/>
    <col min="21" max="21" width="11" style="55" bestFit="1" customWidth="1"/>
    <col min="22" max="23" width="18.88671875" style="55" customWidth="1"/>
    <col min="24" max="24" width="20.44140625" style="55" customWidth="1"/>
    <col min="25" max="16384" width="9.109375" style="55"/>
  </cols>
  <sheetData>
    <row r="2" spans="2:25" ht="22.5" customHeight="1" x14ac:dyDescent="0.3"/>
    <row r="3" spans="2:25" ht="22.5" customHeight="1" x14ac:dyDescent="0.3">
      <c r="C3" s="411" t="s">
        <v>128</v>
      </c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6" t="s">
        <v>130</v>
      </c>
      <c r="R3" s="416"/>
      <c r="S3" s="85"/>
    </row>
    <row r="4" spans="2:25" ht="22.5" customHeight="1" x14ac:dyDescent="0.55000000000000004"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7" t="s">
        <v>131</v>
      </c>
      <c r="R4" s="418"/>
      <c r="S4" s="150" t="s">
        <v>140</v>
      </c>
      <c r="U4" s="81"/>
      <c r="V4" s="83"/>
      <c r="W4" s="83"/>
    </row>
    <row r="5" spans="2:25" ht="22.5" customHeight="1" x14ac:dyDescent="0.55000000000000004"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4" t="s">
        <v>129</v>
      </c>
      <c r="R5" s="415"/>
      <c r="S5" s="150" t="s">
        <v>140</v>
      </c>
      <c r="U5" s="81" t="s">
        <v>100</v>
      </c>
      <c r="V5" s="82">
        <v>45299</v>
      </c>
      <c r="W5" s="82"/>
    </row>
    <row r="6" spans="2:25" ht="22.5" customHeight="1" x14ac:dyDescent="0.55000000000000004"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412" t="s">
        <v>141</v>
      </c>
      <c r="R6" s="413"/>
      <c r="S6" s="150" t="s">
        <v>140</v>
      </c>
      <c r="U6" s="81" t="s">
        <v>101</v>
      </c>
      <c r="V6" s="83">
        <v>4.1666666666666664E-2</v>
      </c>
      <c r="W6" s="83"/>
    </row>
    <row r="7" spans="2:25" ht="22.5" customHeight="1" thickBot="1" x14ac:dyDescent="0.6"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U7" s="81"/>
      <c r="V7" s="83"/>
      <c r="W7" s="83"/>
    </row>
    <row r="8" spans="2:25" ht="72" customHeight="1" thickBot="1" x14ac:dyDescent="0.35">
      <c r="B8" s="431" t="s">
        <v>135</v>
      </c>
      <c r="C8" s="425" t="s">
        <v>136</v>
      </c>
      <c r="D8" s="425" t="s">
        <v>127</v>
      </c>
      <c r="E8" s="421" t="s">
        <v>126</v>
      </c>
      <c r="F8" s="422"/>
      <c r="G8" s="428" t="s">
        <v>8</v>
      </c>
      <c r="H8" s="429"/>
      <c r="I8" s="430"/>
      <c r="J8" s="148" t="s">
        <v>68</v>
      </c>
      <c r="K8" s="78" t="s">
        <v>66</v>
      </c>
      <c r="L8" s="149" t="s">
        <v>67</v>
      </c>
      <c r="M8" s="428" t="s">
        <v>4</v>
      </c>
      <c r="N8" s="429"/>
      <c r="O8" s="430"/>
      <c r="P8" s="148" t="s">
        <v>68</v>
      </c>
      <c r="Q8" s="78" t="s">
        <v>3</v>
      </c>
      <c r="R8" s="149" t="s">
        <v>70</v>
      </c>
      <c r="S8" s="419" t="s">
        <v>138</v>
      </c>
      <c r="T8" s="419"/>
      <c r="U8" s="419"/>
      <c r="V8" s="420"/>
      <c r="W8" s="331"/>
      <c r="X8" s="407" t="s">
        <v>132</v>
      </c>
      <c r="Y8" s="57"/>
    </row>
    <row r="9" spans="2:25" ht="29.4" thickBot="1" x14ac:dyDescent="0.35">
      <c r="B9" s="432"/>
      <c r="C9" s="426"/>
      <c r="D9" s="426"/>
      <c r="E9" s="423"/>
      <c r="F9" s="424"/>
      <c r="G9" s="91" t="s">
        <v>100</v>
      </c>
      <c r="H9" s="87" t="s">
        <v>101</v>
      </c>
      <c r="I9" s="86" t="s">
        <v>139</v>
      </c>
      <c r="J9" s="147" t="s">
        <v>139</v>
      </c>
      <c r="K9" s="147" t="s">
        <v>139</v>
      </c>
      <c r="L9" s="147" t="s">
        <v>139</v>
      </c>
      <c r="M9" s="91" t="s">
        <v>100</v>
      </c>
      <c r="N9" s="87" t="s">
        <v>101</v>
      </c>
      <c r="O9" s="86" t="s">
        <v>139</v>
      </c>
      <c r="P9" s="147" t="s">
        <v>139</v>
      </c>
      <c r="Q9" s="147" t="s">
        <v>139</v>
      </c>
      <c r="R9" s="147" t="s">
        <v>139</v>
      </c>
      <c r="S9" s="120" t="s">
        <v>100</v>
      </c>
      <c r="T9" s="121" t="s">
        <v>101</v>
      </c>
      <c r="U9" s="121" t="s">
        <v>133</v>
      </c>
      <c r="V9" s="122" t="s">
        <v>137</v>
      </c>
      <c r="W9" s="332"/>
      <c r="X9" s="408"/>
      <c r="Y9" s="57"/>
    </row>
    <row r="10" spans="2:25" ht="33.75" customHeight="1" thickBot="1" x14ac:dyDescent="0.35">
      <c r="B10" s="125" t="s">
        <v>104</v>
      </c>
      <c r="C10" s="126" t="s">
        <v>98</v>
      </c>
      <c r="D10" s="427">
        <v>16</v>
      </c>
      <c r="E10" s="127" t="s">
        <v>113</v>
      </c>
      <c r="F10" s="128" t="s">
        <v>125</v>
      </c>
      <c r="G10" s="129">
        <v>45292</v>
      </c>
      <c r="H10" s="130">
        <v>0.34375</v>
      </c>
      <c r="I10" s="131">
        <v>16</v>
      </c>
      <c r="J10" s="132">
        <v>16</v>
      </c>
      <c r="K10" s="133">
        <v>16</v>
      </c>
      <c r="L10" s="134">
        <v>16</v>
      </c>
      <c r="M10" s="129">
        <v>45292</v>
      </c>
      <c r="N10" s="130">
        <v>0.65972222222222221</v>
      </c>
      <c r="O10" s="131">
        <v>16</v>
      </c>
      <c r="P10" s="132">
        <v>16</v>
      </c>
      <c r="Q10" s="133">
        <v>16</v>
      </c>
      <c r="R10" s="134">
        <v>16</v>
      </c>
      <c r="S10" s="135">
        <v>45293</v>
      </c>
      <c r="T10" s="130">
        <v>0.1388888888888889</v>
      </c>
      <c r="U10" s="427">
        <v>69</v>
      </c>
      <c r="V10" s="136">
        <v>60</v>
      </c>
      <c r="W10" s="333"/>
      <c r="X10" s="137">
        <f>G10+6</f>
        <v>45298</v>
      </c>
      <c r="Y10" s="70" t="s">
        <v>142</v>
      </c>
    </row>
    <row r="11" spans="2:25" ht="33.75" customHeight="1" x14ac:dyDescent="0.3">
      <c r="B11" s="105"/>
      <c r="C11" s="69" t="s">
        <v>97</v>
      </c>
      <c r="D11" s="410"/>
      <c r="E11" s="66" t="s">
        <v>114</v>
      </c>
      <c r="F11" s="72" t="s">
        <v>103</v>
      </c>
      <c r="G11" s="93">
        <v>45293</v>
      </c>
      <c r="H11" s="67">
        <v>0.34375</v>
      </c>
      <c r="I11" s="94">
        <v>16</v>
      </c>
      <c r="J11" s="89">
        <v>16</v>
      </c>
      <c r="K11" s="61">
        <v>16</v>
      </c>
      <c r="L11" s="100">
        <v>16</v>
      </c>
      <c r="M11" s="93">
        <v>45293</v>
      </c>
      <c r="N11" s="67">
        <v>0.80555555555555547</v>
      </c>
      <c r="O11" s="94">
        <v>16</v>
      </c>
      <c r="P11" s="89">
        <v>16</v>
      </c>
      <c r="Q11" s="61">
        <v>16</v>
      </c>
      <c r="R11" s="100">
        <v>16</v>
      </c>
      <c r="S11" s="123">
        <v>45294</v>
      </c>
      <c r="T11" s="67">
        <v>0.57638888888888895</v>
      </c>
      <c r="U11" s="410"/>
      <c r="V11" s="117">
        <v>60</v>
      </c>
      <c r="W11" s="333">
        <f>(V11/U10)*100</f>
        <v>86.956521739130437</v>
      </c>
      <c r="X11" s="106"/>
    </row>
    <row r="12" spans="2:25" ht="33.75" customHeight="1" x14ac:dyDescent="0.3">
      <c r="B12" s="107">
        <v>110002455348</v>
      </c>
      <c r="C12" s="68" t="s">
        <v>99</v>
      </c>
      <c r="D12" s="409">
        <v>16</v>
      </c>
      <c r="E12" s="64" t="s">
        <v>113</v>
      </c>
      <c r="F12" s="71" t="s">
        <v>125</v>
      </c>
      <c r="G12" s="95">
        <v>45292</v>
      </c>
      <c r="H12" s="65">
        <v>0.34375</v>
      </c>
      <c r="I12" s="96">
        <v>16</v>
      </c>
      <c r="J12" s="90">
        <v>16</v>
      </c>
      <c r="K12" s="60">
        <v>16</v>
      </c>
      <c r="L12" s="101">
        <v>16</v>
      </c>
      <c r="M12" s="95">
        <v>45292</v>
      </c>
      <c r="N12" s="65">
        <v>0.65972222222222221</v>
      </c>
      <c r="O12" s="145">
        <v>15</v>
      </c>
      <c r="P12" s="90">
        <v>13</v>
      </c>
      <c r="Q12" s="60">
        <v>13</v>
      </c>
      <c r="R12" s="101">
        <v>13</v>
      </c>
      <c r="S12" s="124">
        <v>45293</v>
      </c>
      <c r="T12" s="65">
        <v>0.1388888888888889</v>
      </c>
      <c r="U12" s="409">
        <v>69</v>
      </c>
      <c r="V12" s="143">
        <v>60</v>
      </c>
      <c r="W12" s="334"/>
      <c r="X12" s="108">
        <f>G12+6</f>
        <v>45298</v>
      </c>
      <c r="Y12" s="70"/>
    </row>
    <row r="13" spans="2:25" ht="33.75" customHeight="1" x14ac:dyDescent="0.3">
      <c r="B13" s="105"/>
      <c r="C13" s="69">
        <v>5535933401</v>
      </c>
      <c r="D13" s="410"/>
      <c r="E13" s="66" t="s">
        <v>114</v>
      </c>
      <c r="F13" s="72" t="s">
        <v>103</v>
      </c>
      <c r="G13" s="93">
        <v>45293</v>
      </c>
      <c r="H13" s="67">
        <v>0.34375</v>
      </c>
      <c r="I13" s="94">
        <v>16</v>
      </c>
      <c r="J13" s="89">
        <v>16</v>
      </c>
      <c r="K13" s="61">
        <v>16</v>
      </c>
      <c r="L13" s="100">
        <v>16</v>
      </c>
      <c r="M13" s="93">
        <v>45293</v>
      </c>
      <c r="N13" s="67">
        <v>0.80555555555555547</v>
      </c>
      <c r="O13" s="146">
        <v>15</v>
      </c>
      <c r="P13" s="89">
        <v>13</v>
      </c>
      <c r="Q13" s="61">
        <v>13</v>
      </c>
      <c r="R13" s="100">
        <v>13</v>
      </c>
      <c r="S13" s="123">
        <v>45294</v>
      </c>
      <c r="T13" s="67">
        <v>0.57638888888888895</v>
      </c>
      <c r="U13" s="410"/>
      <c r="V13" s="144">
        <v>60</v>
      </c>
      <c r="W13" s="335"/>
      <c r="X13" s="106"/>
    </row>
    <row r="14" spans="2:25" ht="33.75" customHeight="1" x14ac:dyDescent="0.3">
      <c r="B14" s="107">
        <v>110002455349</v>
      </c>
      <c r="C14" s="68" t="s">
        <v>105</v>
      </c>
      <c r="D14" s="409">
        <v>16</v>
      </c>
      <c r="E14" s="64" t="s">
        <v>113</v>
      </c>
      <c r="F14" s="71" t="s">
        <v>125</v>
      </c>
      <c r="G14" s="95">
        <v>45292</v>
      </c>
      <c r="H14" s="65">
        <v>0.34375</v>
      </c>
      <c r="I14" s="96">
        <v>16</v>
      </c>
      <c r="J14" s="90">
        <v>16</v>
      </c>
      <c r="K14" s="60">
        <v>16</v>
      </c>
      <c r="L14" s="101">
        <v>16</v>
      </c>
      <c r="M14" s="95">
        <v>45292</v>
      </c>
      <c r="N14" s="65">
        <v>0.65972222222222221</v>
      </c>
      <c r="O14" s="96">
        <v>16</v>
      </c>
      <c r="P14" s="90">
        <v>16</v>
      </c>
      <c r="Q14" s="60">
        <v>16</v>
      </c>
      <c r="R14" s="101">
        <v>16</v>
      </c>
      <c r="S14" s="124">
        <v>45293</v>
      </c>
      <c r="T14" s="65">
        <v>0.1388888888888889</v>
      </c>
      <c r="U14" s="409">
        <v>69</v>
      </c>
      <c r="V14" s="118">
        <v>68</v>
      </c>
      <c r="W14" s="336"/>
      <c r="X14" s="108">
        <f>G14+6</f>
        <v>45298</v>
      </c>
      <c r="Y14" s="70"/>
    </row>
    <row r="15" spans="2:25" ht="33.75" customHeight="1" x14ac:dyDescent="0.3">
      <c r="B15" s="105"/>
      <c r="C15" s="69">
        <v>5535933402</v>
      </c>
      <c r="D15" s="410"/>
      <c r="E15" s="66" t="s">
        <v>114</v>
      </c>
      <c r="F15" s="72" t="s">
        <v>103</v>
      </c>
      <c r="G15" s="93">
        <v>45293</v>
      </c>
      <c r="H15" s="67">
        <v>0.34375</v>
      </c>
      <c r="I15" s="94">
        <v>16</v>
      </c>
      <c r="J15" s="89">
        <v>16</v>
      </c>
      <c r="K15" s="61">
        <v>16</v>
      </c>
      <c r="L15" s="100">
        <v>16</v>
      </c>
      <c r="M15" s="93">
        <v>45293</v>
      </c>
      <c r="N15" s="67">
        <v>0.80555555555555547</v>
      </c>
      <c r="O15" s="94">
        <v>16</v>
      </c>
      <c r="P15" s="89">
        <v>16</v>
      </c>
      <c r="Q15" s="61">
        <v>16</v>
      </c>
      <c r="R15" s="100">
        <v>16</v>
      </c>
      <c r="S15" s="123">
        <v>45294</v>
      </c>
      <c r="T15" s="67">
        <v>0.57638888888888895</v>
      </c>
      <c r="U15" s="410"/>
      <c r="V15" s="119">
        <v>68</v>
      </c>
      <c r="W15" s="337"/>
      <c r="X15" s="106"/>
    </row>
    <row r="16" spans="2:25" ht="33.75" customHeight="1" x14ac:dyDescent="0.3">
      <c r="B16" s="103"/>
      <c r="C16" s="73"/>
      <c r="D16" s="433"/>
      <c r="E16" s="74"/>
      <c r="F16" s="75"/>
      <c r="G16" s="92"/>
      <c r="H16" s="77"/>
      <c r="I16" s="139"/>
      <c r="J16" s="88"/>
      <c r="K16" s="62"/>
      <c r="L16" s="99"/>
      <c r="M16" s="92"/>
      <c r="N16" s="77"/>
      <c r="O16" s="139"/>
      <c r="P16" s="88"/>
      <c r="Q16" s="62"/>
      <c r="R16" s="99"/>
      <c r="S16" s="124"/>
      <c r="T16" s="76"/>
      <c r="U16" s="77"/>
      <c r="V16" s="140"/>
      <c r="W16" s="338"/>
      <c r="X16" s="104"/>
      <c r="Y16" s="70"/>
    </row>
    <row r="17" spans="2:24" ht="33.75" customHeight="1" thickBot="1" x14ac:dyDescent="0.35">
      <c r="B17" s="109"/>
      <c r="C17" s="110"/>
      <c r="D17" s="434"/>
      <c r="E17" s="111"/>
      <c r="F17" s="112"/>
      <c r="G17" s="97"/>
      <c r="H17" s="98"/>
      <c r="I17" s="141"/>
      <c r="J17" s="113"/>
      <c r="K17" s="114"/>
      <c r="L17" s="115"/>
      <c r="M17" s="97"/>
      <c r="N17" s="98"/>
      <c r="O17" s="141"/>
      <c r="P17" s="113"/>
      <c r="Q17" s="114"/>
      <c r="R17" s="115"/>
      <c r="S17" s="138"/>
      <c r="T17" s="102"/>
      <c r="U17" s="98"/>
      <c r="V17" s="142"/>
      <c r="W17" s="339"/>
      <c r="X17" s="116"/>
    </row>
  </sheetData>
  <mergeCells count="20">
    <mergeCell ref="B8:B9"/>
    <mergeCell ref="D16:D17"/>
    <mergeCell ref="U10:U11"/>
    <mergeCell ref="U12:U13"/>
    <mergeCell ref="U14:U15"/>
    <mergeCell ref="X8:X9"/>
    <mergeCell ref="D14:D15"/>
    <mergeCell ref="C3:P5"/>
    <mergeCell ref="Q6:R6"/>
    <mergeCell ref="Q5:R5"/>
    <mergeCell ref="Q3:R3"/>
    <mergeCell ref="Q4:R4"/>
    <mergeCell ref="S8:V8"/>
    <mergeCell ref="E8:F9"/>
    <mergeCell ref="D8:D9"/>
    <mergeCell ref="C8:C9"/>
    <mergeCell ref="D10:D11"/>
    <mergeCell ref="D12:D13"/>
    <mergeCell ref="G8:I8"/>
    <mergeCell ref="M8:O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2988-6DFE-4A4C-820F-3ACB765D945E}">
  <dimension ref="B1:D20"/>
  <sheetViews>
    <sheetView workbookViewId="0">
      <selection activeCell="L21" sqref="L21"/>
    </sheetView>
  </sheetViews>
  <sheetFormatPr defaultRowHeight="14.4" x14ac:dyDescent="0.3"/>
  <cols>
    <col min="1" max="1" width="4.88671875" customWidth="1"/>
  </cols>
  <sheetData>
    <row r="1" spans="2:4" x14ac:dyDescent="0.3">
      <c r="B1" t="s">
        <v>179</v>
      </c>
    </row>
    <row r="2" spans="2:4" x14ac:dyDescent="0.3">
      <c r="B2" s="50" t="s">
        <v>159</v>
      </c>
      <c r="C2" s="50" t="s">
        <v>160</v>
      </c>
      <c r="D2" s="308" t="s">
        <v>161</v>
      </c>
    </row>
    <row r="3" spans="2:4" x14ac:dyDescent="0.3">
      <c r="B3" s="307" t="s">
        <v>8</v>
      </c>
      <c r="C3" s="308" t="s">
        <v>56</v>
      </c>
      <c r="D3" s="50">
        <v>546</v>
      </c>
    </row>
    <row r="4" spans="2:4" x14ac:dyDescent="0.3">
      <c r="B4" s="307" t="s">
        <v>68</v>
      </c>
      <c r="C4" s="308" t="s">
        <v>56</v>
      </c>
      <c r="D4" s="50">
        <v>546</v>
      </c>
    </row>
    <row r="5" spans="2:4" x14ac:dyDescent="0.3">
      <c r="B5" s="307" t="s">
        <v>66</v>
      </c>
      <c r="C5" s="308" t="s">
        <v>56</v>
      </c>
      <c r="D5" s="50">
        <v>546</v>
      </c>
    </row>
    <row r="6" spans="2:4" x14ac:dyDescent="0.3">
      <c r="B6" s="307" t="s">
        <v>67</v>
      </c>
      <c r="C6" s="308" t="s">
        <v>56</v>
      </c>
      <c r="D6" s="50">
        <v>546</v>
      </c>
    </row>
    <row r="7" spans="2:4" x14ac:dyDescent="0.3">
      <c r="B7" s="307" t="s">
        <v>4</v>
      </c>
      <c r="C7" s="308" t="s">
        <v>56</v>
      </c>
      <c r="D7" s="50">
        <v>546</v>
      </c>
    </row>
    <row r="8" spans="2:4" x14ac:dyDescent="0.3">
      <c r="B8" s="307" t="s">
        <v>68</v>
      </c>
      <c r="C8" s="308" t="s">
        <v>56</v>
      </c>
      <c r="D8" s="50">
        <v>546</v>
      </c>
    </row>
    <row r="9" spans="2:4" x14ac:dyDescent="0.3">
      <c r="B9" s="307" t="s">
        <v>3</v>
      </c>
      <c r="C9" s="308" t="s">
        <v>56</v>
      </c>
      <c r="D9" s="50">
        <v>546</v>
      </c>
    </row>
    <row r="10" spans="2:4" x14ac:dyDescent="0.3">
      <c r="B10" s="307" t="s">
        <v>70</v>
      </c>
      <c r="C10" s="308" t="s">
        <v>56</v>
      </c>
      <c r="D10" s="50">
        <v>546</v>
      </c>
    </row>
    <row r="11" spans="2:4" x14ac:dyDescent="0.3">
      <c r="B11" s="307" t="s">
        <v>69</v>
      </c>
      <c r="C11" s="308" t="s">
        <v>56</v>
      </c>
      <c r="D11" s="50">
        <v>546</v>
      </c>
    </row>
    <row r="12" spans="2:4" x14ac:dyDescent="0.3">
      <c r="B12" s="309" t="s">
        <v>8</v>
      </c>
      <c r="C12" s="310" t="s">
        <v>166</v>
      </c>
      <c r="D12" s="311"/>
    </row>
    <row r="13" spans="2:4" x14ac:dyDescent="0.3">
      <c r="B13" s="309" t="s">
        <v>68</v>
      </c>
      <c r="C13" s="310" t="s">
        <v>166</v>
      </c>
      <c r="D13" s="311"/>
    </row>
    <row r="14" spans="2:4" x14ac:dyDescent="0.3">
      <c r="B14" s="309" t="s">
        <v>66</v>
      </c>
      <c r="C14" s="310" t="s">
        <v>166</v>
      </c>
      <c r="D14" s="311"/>
    </row>
    <row r="15" spans="2:4" x14ac:dyDescent="0.3">
      <c r="B15" s="309" t="s">
        <v>67</v>
      </c>
      <c r="C15" s="310" t="s">
        <v>166</v>
      </c>
      <c r="D15" s="311"/>
    </row>
    <row r="16" spans="2:4" x14ac:dyDescent="0.3">
      <c r="B16" s="309" t="s">
        <v>4</v>
      </c>
      <c r="C16" s="310" t="s">
        <v>166</v>
      </c>
      <c r="D16" s="311"/>
    </row>
    <row r="17" spans="2:4" x14ac:dyDescent="0.3">
      <c r="B17" s="309" t="s">
        <v>68</v>
      </c>
      <c r="C17" s="310" t="s">
        <v>166</v>
      </c>
      <c r="D17" s="311"/>
    </row>
    <row r="18" spans="2:4" x14ac:dyDescent="0.3">
      <c r="B18" s="309" t="s">
        <v>3</v>
      </c>
      <c r="C18" s="310" t="s">
        <v>166</v>
      </c>
      <c r="D18" s="311"/>
    </row>
    <row r="19" spans="2:4" x14ac:dyDescent="0.3">
      <c r="B19" s="309" t="s">
        <v>70</v>
      </c>
      <c r="C19" s="310" t="s">
        <v>166</v>
      </c>
      <c r="D19" s="311"/>
    </row>
    <row r="20" spans="2:4" x14ac:dyDescent="0.3">
      <c r="B20" s="309" t="s">
        <v>69</v>
      </c>
      <c r="C20" s="310" t="s">
        <v>166</v>
      </c>
      <c r="D20" s="311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07E2-DF65-4CF1-B9A9-22CE78DB72DF}">
  <dimension ref="A1:G22"/>
  <sheetViews>
    <sheetView workbookViewId="0">
      <selection activeCell="E36" sqref="E36"/>
    </sheetView>
  </sheetViews>
  <sheetFormatPr defaultRowHeight="14.4" x14ac:dyDescent="0.3"/>
  <cols>
    <col min="1" max="1" width="6" customWidth="1"/>
    <col min="2" max="2" width="9.109375" style="330"/>
    <col min="3" max="4" width="14.33203125" customWidth="1"/>
    <col min="5" max="5" width="15.5546875" customWidth="1"/>
    <col min="6" max="6" width="14" customWidth="1"/>
  </cols>
  <sheetData>
    <row r="1" spans="1:7" x14ac:dyDescent="0.3">
      <c r="B1" s="330" t="s">
        <v>180</v>
      </c>
    </row>
    <row r="2" spans="1:7" ht="18" x14ac:dyDescent="0.35">
      <c r="B2" s="308" t="s">
        <v>160</v>
      </c>
      <c r="C2" s="308" t="s">
        <v>178</v>
      </c>
      <c r="D2" s="308" t="s">
        <v>48</v>
      </c>
      <c r="E2" s="314" t="s">
        <v>167</v>
      </c>
      <c r="F2" s="50" t="s">
        <v>177</v>
      </c>
    </row>
    <row r="3" spans="1:7" x14ac:dyDescent="0.3">
      <c r="B3" s="50" t="s">
        <v>56</v>
      </c>
      <c r="C3" s="50">
        <v>7.8E-2</v>
      </c>
      <c r="D3" s="340">
        <v>7.3997944501541624E-2</v>
      </c>
      <c r="E3" s="308" t="s">
        <v>168</v>
      </c>
      <c r="F3" s="50">
        <v>6</v>
      </c>
    </row>
    <row r="4" spans="1:7" x14ac:dyDescent="0.3">
      <c r="B4" s="50"/>
      <c r="C4" s="50"/>
      <c r="D4" s="340"/>
      <c r="E4" s="308"/>
      <c r="F4" s="50"/>
    </row>
    <row r="5" spans="1:7" x14ac:dyDescent="0.3">
      <c r="B5" s="50"/>
      <c r="C5" s="50"/>
      <c r="D5" s="50"/>
      <c r="E5" s="308"/>
      <c r="F5" s="50"/>
    </row>
    <row r="6" spans="1:7" x14ac:dyDescent="0.3">
      <c r="C6" s="330"/>
      <c r="D6" s="330"/>
      <c r="E6" s="329"/>
      <c r="F6" s="330"/>
    </row>
    <row r="7" spans="1:7" x14ac:dyDescent="0.3">
      <c r="C7" s="330"/>
      <c r="D7" s="330"/>
      <c r="E7" s="329"/>
      <c r="F7" s="330"/>
    </row>
    <row r="8" spans="1:7" x14ac:dyDescent="0.3">
      <c r="A8" s="330"/>
      <c r="C8" s="330"/>
      <c r="D8" s="330"/>
      <c r="E8" s="329"/>
      <c r="F8" s="330"/>
      <c r="G8" s="330"/>
    </row>
    <row r="9" spans="1:7" x14ac:dyDescent="0.3">
      <c r="A9" s="341"/>
      <c r="B9" s="341"/>
      <c r="C9" s="341"/>
      <c r="D9" s="341"/>
      <c r="E9" s="342"/>
      <c r="F9" s="341"/>
      <c r="G9" s="330"/>
    </row>
    <row r="10" spans="1:7" x14ac:dyDescent="0.3">
      <c r="A10" s="341"/>
      <c r="B10" s="341"/>
      <c r="C10" s="341"/>
      <c r="D10" s="341"/>
      <c r="E10" s="341"/>
      <c r="F10" s="341"/>
      <c r="G10" s="330"/>
    </row>
    <row r="11" spans="1:7" x14ac:dyDescent="0.3">
      <c r="A11" s="341"/>
      <c r="B11" s="343"/>
      <c r="C11" s="343"/>
      <c r="D11" s="343"/>
      <c r="E11" s="341"/>
      <c r="F11" s="341"/>
      <c r="G11" s="330"/>
    </row>
    <row r="12" spans="1:7" x14ac:dyDescent="0.3">
      <c r="A12" s="341"/>
      <c r="B12" s="343"/>
      <c r="C12" s="343"/>
      <c r="D12" s="343"/>
      <c r="E12" s="341"/>
      <c r="F12" s="341"/>
      <c r="G12" s="330"/>
    </row>
    <row r="13" spans="1:7" x14ac:dyDescent="0.3">
      <c r="A13" s="341"/>
      <c r="B13" s="343"/>
      <c r="C13" s="343"/>
      <c r="D13" s="343"/>
      <c r="E13" s="341"/>
      <c r="F13" s="341"/>
      <c r="G13" s="330"/>
    </row>
    <row r="14" spans="1:7" x14ac:dyDescent="0.3">
      <c r="A14" s="341"/>
      <c r="B14" s="343"/>
      <c r="C14" s="343"/>
      <c r="D14" s="343"/>
      <c r="E14" s="341"/>
      <c r="F14" s="341"/>
      <c r="G14" s="330"/>
    </row>
    <row r="15" spans="1:7" x14ac:dyDescent="0.3">
      <c r="A15" s="341"/>
      <c r="B15" s="343"/>
      <c r="C15" s="343"/>
      <c r="D15" s="343"/>
      <c r="E15" s="341"/>
      <c r="F15" s="341"/>
      <c r="G15" s="330"/>
    </row>
    <row r="16" spans="1:7" x14ac:dyDescent="0.3">
      <c r="A16" s="341"/>
      <c r="B16" s="343"/>
      <c r="C16" s="343"/>
      <c r="D16" s="343"/>
      <c r="E16" s="341"/>
      <c r="F16" s="341"/>
      <c r="G16" s="330"/>
    </row>
    <row r="17" spans="1:7" x14ac:dyDescent="0.3">
      <c r="A17" s="341"/>
      <c r="B17" s="343"/>
      <c r="C17" s="343"/>
      <c r="D17" s="343"/>
      <c r="E17" s="341"/>
      <c r="F17" s="341"/>
      <c r="G17" s="330"/>
    </row>
    <row r="18" spans="1:7" x14ac:dyDescent="0.3">
      <c r="A18" s="341"/>
      <c r="B18" s="343"/>
      <c r="C18" s="343"/>
      <c r="D18" s="343"/>
      <c r="E18" s="341"/>
      <c r="F18" s="341"/>
      <c r="G18" s="330"/>
    </row>
    <row r="19" spans="1:7" x14ac:dyDescent="0.3">
      <c r="A19" s="341"/>
      <c r="B19" s="343"/>
      <c r="C19" s="343"/>
      <c r="D19" s="343"/>
      <c r="E19" s="341"/>
      <c r="F19" s="341"/>
      <c r="G19" s="330"/>
    </row>
    <row r="20" spans="1:7" x14ac:dyDescent="0.3">
      <c r="A20" s="341"/>
      <c r="B20" s="341"/>
      <c r="C20" s="341"/>
      <c r="D20" s="341"/>
      <c r="E20" s="341"/>
      <c r="F20" s="341"/>
      <c r="G20" s="330"/>
    </row>
    <row r="21" spans="1:7" x14ac:dyDescent="0.3">
      <c r="A21" s="330"/>
      <c r="C21" s="330"/>
      <c r="D21" s="330"/>
      <c r="E21" s="330"/>
      <c r="F21" s="330"/>
      <c r="G21" s="330"/>
    </row>
    <row r="22" spans="1:7" x14ac:dyDescent="0.3">
      <c r="A22" s="330"/>
      <c r="C22" s="330"/>
      <c r="D22" s="330"/>
      <c r="E22" s="330"/>
      <c r="F22" s="330"/>
      <c r="G22" s="33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NG</vt:lpstr>
      <vt:lpstr>1</vt:lpstr>
      <vt:lpstr>2</vt:lpstr>
      <vt:lpstr>4  NG</vt:lpstr>
      <vt:lpstr>3 (NEW 4)</vt:lpstr>
      <vt:lpstr>Master 1</vt:lpstr>
      <vt:lpstr>Master 2</vt:lpstr>
    </vt:vector>
  </TitlesOfParts>
  <Company>Asian Stanley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Sakda Klamchang</dc:creator>
  <cp:lastModifiedBy>SORAYA NORASING</cp:lastModifiedBy>
  <dcterms:created xsi:type="dcterms:W3CDTF">2023-07-22T07:43:45Z</dcterms:created>
  <dcterms:modified xsi:type="dcterms:W3CDTF">2024-04-20T05:16:55Z</dcterms:modified>
</cp:coreProperties>
</file>