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E:\BOY\WORK\9. JTEKT\IoT system Analysis\"/>
    </mc:Choice>
  </mc:AlternateContent>
  <xr:revisionPtr revIDLastSave="0" documentId="13_ncr:1_{197C9059-57CE-4F99-99F6-DC746F994FA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onitor" sheetId="2" r:id="rId1"/>
    <sheet name="Cal" sheetId="1" r:id="rId2"/>
    <sheet name="Daily Repor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" i="1" l="1"/>
  <c r="U12" i="1"/>
  <c r="R10" i="1"/>
  <c r="Q10" i="1"/>
  <c r="R44" i="1"/>
  <c r="R23" i="1"/>
  <c r="Q44" i="1"/>
  <c r="Q37" i="1"/>
  <c r="R37" i="1"/>
  <c r="Q38" i="1"/>
  <c r="R38" i="1"/>
  <c r="Q39" i="1"/>
  <c r="R39" i="1"/>
  <c r="Q40" i="1"/>
  <c r="R40" i="1"/>
  <c r="Q41" i="1"/>
  <c r="R41" i="1"/>
  <c r="Q42" i="1"/>
  <c r="R42" i="1"/>
  <c r="Q43" i="1"/>
  <c r="R43" i="1"/>
  <c r="R36" i="1"/>
  <c r="Q36" i="1"/>
  <c r="Q32" i="1"/>
  <c r="R32" i="1"/>
  <c r="Q33" i="1"/>
  <c r="R33" i="1"/>
  <c r="Q34" i="1"/>
  <c r="R34" i="1"/>
  <c r="R31" i="1"/>
  <c r="Q31" i="1"/>
  <c r="N33" i="1"/>
  <c r="N34" i="1" s="1"/>
  <c r="M32" i="1"/>
  <c r="N32" i="1" s="1"/>
  <c r="M37" i="1"/>
  <c r="M36" i="1"/>
  <c r="M38" i="1"/>
  <c r="M39" i="1"/>
  <c r="M40" i="1"/>
  <c r="M41" i="1"/>
  <c r="M42" i="1"/>
  <c r="M43" i="1"/>
  <c r="M33" i="1"/>
  <c r="M34" i="1"/>
  <c r="M31" i="1"/>
  <c r="N31" i="1" s="1"/>
  <c r="M22" i="1"/>
  <c r="M21" i="1"/>
  <c r="M20" i="1"/>
  <c r="M19" i="1"/>
  <c r="M18" i="1"/>
  <c r="M17" i="1"/>
  <c r="M16" i="1"/>
  <c r="M15" i="1"/>
  <c r="M13" i="1"/>
  <c r="M12" i="1"/>
  <c r="M11" i="1"/>
  <c r="N36" i="1" l="1"/>
  <c r="N37" i="1" s="1"/>
  <c r="N38" i="1" s="1"/>
  <c r="N39" i="1" s="1"/>
  <c r="N40" i="1" s="1"/>
  <c r="N41" i="1" s="1"/>
  <c r="N42" i="1" s="1"/>
  <c r="N43" i="1" s="1"/>
  <c r="L44" i="1" l="1"/>
  <c r="K44" i="1"/>
  <c r="E45" i="1"/>
  <c r="E47" i="1" s="1"/>
  <c r="P39" i="1"/>
  <c r="P34" i="1"/>
  <c r="P37" i="1"/>
  <c r="P38" i="1"/>
  <c r="P40" i="1"/>
  <c r="P41" i="1"/>
  <c r="P42" i="1"/>
  <c r="P43" i="1"/>
  <c r="P36" i="1"/>
  <c r="P32" i="1"/>
  <c r="P33" i="1"/>
  <c r="K23" i="1"/>
  <c r="F10" i="1"/>
  <c r="M10" i="1"/>
  <c r="N10" i="1" s="1"/>
  <c r="P10" i="1" l="1"/>
  <c r="N11" i="1"/>
  <c r="P31" i="1"/>
  <c r="M44" i="1"/>
  <c r="P44" i="1" s="1"/>
  <c r="W6" i="1"/>
  <c r="M25" i="2" l="1"/>
  <c r="G43" i="1"/>
  <c r="H43" i="1" s="1"/>
  <c r="F43" i="1"/>
  <c r="D43" i="1"/>
  <c r="G42" i="1"/>
  <c r="H42" i="1" s="1"/>
  <c r="F42" i="1"/>
  <c r="D42" i="1"/>
  <c r="G41" i="1"/>
  <c r="H41" i="1" s="1"/>
  <c r="F41" i="1"/>
  <c r="D41" i="1"/>
  <c r="G40" i="1"/>
  <c r="H40" i="1" s="1"/>
  <c r="F40" i="1"/>
  <c r="D40" i="1"/>
  <c r="G39" i="1"/>
  <c r="H39" i="1" s="1"/>
  <c r="F39" i="1"/>
  <c r="D39" i="1"/>
  <c r="I38" i="1"/>
  <c r="G38" i="1"/>
  <c r="H38" i="1" s="1"/>
  <c r="D38" i="1"/>
  <c r="O38" i="1" s="1"/>
  <c r="I37" i="1"/>
  <c r="G37" i="1"/>
  <c r="H37" i="1" s="1"/>
  <c r="D37" i="1"/>
  <c r="O37" i="1" s="1"/>
  <c r="I36" i="1"/>
  <c r="G36" i="1"/>
  <c r="H36" i="1" s="1"/>
  <c r="D36" i="1"/>
  <c r="O36" i="1" s="1"/>
  <c r="G34" i="1"/>
  <c r="H34" i="1" s="1"/>
  <c r="F34" i="1"/>
  <c r="D34" i="1"/>
  <c r="G33" i="1"/>
  <c r="H33" i="1" s="1"/>
  <c r="F33" i="1"/>
  <c r="D33" i="1"/>
  <c r="G32" i="1"/>
  <c r="H32" i="1" s="1"/>
  <c r="F32" i="1"/>
  <c r="D32" i="1"/>
  <c r="G31" i="1"/>
  <c r="H31" i="1" s="1"/>
  <c r="F31" i="1"/>
  <c r="D31" i="1"/>
  <c r="I39" i="1" l="1"/>
  <c r="O39" i="1"/>
  <c r="I33" i="1"/>
  <c r="O33" i="1"/>
  <c r="I42" i="1"/>
  <c r="O42" i="1"/>
  <c r="E46" i="1"/>
  <c r="I31" i="1"/>
  <c r="O31" i="1"/>
  <c r="I40" i="1"/>
  <c r="O40" i="1"/>
  <c r="I34" i="1"/>
  <c r="O34" i="1"/>
  <c r="I43" i="1"/>
  <c r="O43" i="1"/>
  <c r="O32" i="1"/>
  <c r="I41" i="1"/>
  <c r="O41" i="1"/>
  <c r="I32" i="1"/>
  <c r="I44" i="1" l="1"/>
  <c r="J31" i="1"/>
  <c r="J32" i="1" s="1"/>
  <c r="J33" i="1" s="1"/>
  <c r="J34" i="1" s="1"/>
  <c r="J36" i="1" s="1"/>
  <c r="J37" i="1" s="1"/>
  <c r="J38" i="1" s="1"/>
  <c r="J39" i="1" s="1"/>
  <c r="J40" i="1" s="1"/>
  <c r="J41" i="1" s="1"/>
  <c r="J42" i="1" s="1"/>
  <c r="J43" i="1" s="1"/>
  <c r="O44" i="1"/>
  <c r="G15" i="1"/>
  <c r="D10" i="1"/>
  <c r="Q23" i="1" s="1"/>
  <c r="E24" i="1"/>
  <c r="L23" i="1"/>
  <c r="D22" i="1"/>
  <c r="F22" i="1"/>
  <c r="G22" i="1"/>
  <c r="H22" i="1" s="1"/>
  <c r="M23" i="1" l="1"/>
  <c r="U11" i="1" s="1"/>
  <c r="AN16" i="2" s="1"/>
  <c r="O22" i="1"/>
  <c r="O10" i="1"/>
  <c r="I22" i="1"/>
  <c r="E26" i="1"/>
  <c r="U9" i="1" s="1"/>
  <c r="U8" i="1"/>
  <c r="AN25" i="2"/>
  <c r="AN22" i="2"/>
  <c r="P23" i="1" l="1"/>
  <c r="D11" i="1"/>
  <c r="G16" i="1"/>
  <c r="G17" i="1"/>
  <c r="G18" i="1"/>
  <c r="G19" i="1"/>
  <c r="G20" i="1"/>
  <c r="G21" i="1"/>
  <c r="G11" i="1"/>
  <c r="G12" i="1"/>
  <c r="G13" i="1"/>
  <c r="G10" i="1"/>
  <c r="H10" i="1" s="1"/>
  <c r="F18" i="1"/>
  <c r="F19" i="1"/>
  <c r="F20" i="1"/>
  <c r="F21" i="1"/>
  <c r="F12" i="1"/>
  <c r="F13" i="1"/>
  <c r="F11" i="1"/>
  <c r="D16" i="1"/>
  <c r="O16" i="1" s="1"/>
  <c r="D17" i="1"/>
  <c r="O17" i="1" s="1"/>
  <c r="D18" i="1"/>
  <c r="D19" i="1"/>
  <c r="D20" i="1"/>
  <c r="D21" i="1"/>
  <c r="D15" i="1"/>
  <c r="O15" i="1" s="1"/>
  <c r="D12" i="1"/>
  <c r="D13" i="1"/>
  <c r="O11" i="1" l="1"/>
  <c r="Q11" i="1"/>
  <c r="E25" i="1"/>
  <c r="U10" i="1" s="1"/>
  <c r="AN9" i="2" s="1"/>
  <c r="O12" i="1"/>
  <c r="O21" i="1"/>
  <c r="O19" i="1"/>
  <c r="O20" i="1"/>
  <c r="O18" i="1"/>
  <c r="O13" i="1"/>
  <c r="I10" i="1"/>
  <c r="W5" i="1"/>
  <c r="O23" i="1" l="1"/>
  <c r="R25" i="2"/>
  <c r="W7" i="1"/>
  <c r="C16" i="2" s="1"/>
  <c r="I16" i="1"/>
  <c r="I17" i="1"/>
  <c r="I18" i="1"/>
  <c r="I19" i="1"/>
  <c r="I20" i="1"/>
  <c r="I21" i="1"/>
  <c r="I15" i="1"/>
  <c r="I11" i="1"/>
  <c r="R11" i="1" s="1"/>
  <c r="I12" i="1"/>
  <c r="I13" i="1"/>
  <c r="J10" i="1"/>
  <c r="H16" i="1"/>
  <c r="H17" i="1"/>
  <c r="H18" i="1"/>
  <c r="H19" i="1"/>
  <c r="H20" i="1"/>
  <c r="H21" i="1"/>
  <c r="H15" i="1"/>
  <c r="H12" i="1"/>
  <c r="H13" i="1"/>
  <c r="H11" i="1"/>
  <c r="N12" i="1" l="1"/>
  <c r="P11" i="1"/>
  <c r="J11" i="1"/>
  <c r="J12" i="1" s="1"/>
  <c r="J13" i="1" s="1"/>
  <c r="J15" i="1" s="1"/>
  <c r="J16" i="1" s="1"/>
  <c r="J17" i="1" s="1"/>
  <c r="J18" i="1" s="1"/>
  <c r="I23" i="1"/>
  <c r="P12" i="1" l="1"/>
  <c r="Q12" i="1"/>
  <c r="R12" i="1"/>
  <c r="N13" i="1"/>
  <c r="T6" i="1"/>
  <c r="J19" i="1"/>
  <c r="J20" i="1" s="1"/>
  <c r="J21" i="1" s="1"/>
  <c r="J22" i="1" s="1"/>
  <c r="T5" i="1"/>
  <c r="C9" i="2" s="1"/>
  <c r="P13" i="1" l="1"/>
  <c r="Q13" i="1"/>
  <c r="R13" i="1"/>
  <c r="N15" i="1"/>
  <c r="C23" i="2"/>
  <c r="P15" i="1" l="1"/>
  <c r="R15" i="1"/>
  <c r="Q15" i="1"/>
  <c r="N16" i="1"/>
  <c r="P16" i="1" l="1"/>
  <c r="R16" i="1"/>
  <c r="Q16" i="1"/>
  <c r="N17" i="1"/>
  <c r="P18" i="1" l="1"/>
  <c r="Q17" i="1"/>
  <c r="R17" i="1"/>
  <c r="P17" i="1"/>
  <c r="N18" i="1" l="1"/>
  <c r="N19" i="1" s="1"/>
  <c r="R19" i="1"/>
  <c r="Q19" i="1"/>
  <c r="Q18" i="1"/>
  <c r="R18" i="1"/>
  <c r="P19" i="1"/>
  <c r="N20" i="1" l="1"/>
  <c r="R20" i="1"/>
  <c r="Q20" i="1"/>
  <c r="P20" i="1"/>
  <c r="N21" i="1" l="1"/>
  <c r="Q21" i="1"/>
  <c r="R21" i="1"/>
  <c r="P21" i="1"/>
  <c r="N22" i="1" l="1"/>
  <c r="P22" i="1"/>
  <c r="Q22" i="1"/>
  <c r="R22" i="1"/>
</calcChain>
</file>

<file path=xl/sharedStrings.xml><?xml version="1.0" encoding="utf-8"?>
<sst xmlns="http://schemas.openxmlformats.org/spreadsheetml/2006/main" count="96" uniqueCount="50">
  <si>
    <t>เวลา</t>
  </si>
  <si>
    <t>นาที</t>
  </si>
  <si>
    <t>Min</t>
  </si>
  <si>
    <t>CT</t>
  </si>
  <si>
    <t>Man</t>
  </si>
  <si>
    <t>Man/Hr.</t>
  </si>
  <si>
    <t>Result Accu</t>
  </si>
  <si>
    <t>%</t>
  </si>
  <si>
    <t>TIME  :   11 : 00</t>
  </si>
  <si>
    <t>Target ( Pcs )</t>
  </si>
  <si>
    <t>Actual ( Pcs )</t>
  </si>
  <si>
    <t>Man Power</t>
  </si>
  <si>
    <t>No OT</t>
  </si>
  <si>
    <t>OT</t>
  </si>
  <si>
    <t>Hr</t>
  </si>
  <si>
    <t>Diff target (Pcs)</t>
  </si>
  <si>
    <t>Current Model Production</t>
  </si>
  <si>
    <t>Plan</t>
  </si>
  <si>
    <t>Plan ACCU.</t>
  </si>
  <si>
    <t>Target Plan + OT</t>
  </si>
  <si>
    <t>Target Plan + No OT</t>
  </si>
  <si>
    <t>Night shift</t>
  </si>
  <si>
    <t>Day shift</t>
  </si>
  <si>
    <t>DAILY REPORT / Day</t>
  </si>
  <si>
    <t>Day Shift</t>
  </si>
  <si>
    <t>Night Shift</t>
  </si>
  <si>
    <t>OA Monitor Line : 000001</t>
  </si>
  <si>
    <t>DATE  :  18/10/2023</t>
  </si>
  <si>
    <t>OA%</t>
  </si>
  <si>
    <t>NG Rate%</t>
  </si>
  <si>
    <t>TM00001-00001</t>
  </si>
  <si>
    <t>OK (Pcs)</t>
  </si>
  <si>
    <t>NG (Pcs)</t>
  </si>
  <si>
    <t>Result OK</t>
  </si>
  <si>
    <t>Result NG</t>
  </si>
  <si>
    <t>Sensor</t>
  </si>
  <si>
    <t>NG Total</t>
  </si>
  <si>
    <t>OK Total</t>
  </si>
  <si>
    <t>OA Target</t>
  </si>
  <si>
    <t>Sec</t>
  </si>
  <si>
    <t>Working time total</t>
  </si>
  <si>
    <t>time</t>
  </si>
  <si>
    <t>Operation Retio</t>
  </si>
  <si>
    <t>Operation Retio %</t>
  </si>
  <si>
    <t>Result Total</t>
  </si>
  <si>
    <t>Loss time %</t>
  </si>
  <si>
    <t>OA Total MODEL 1</t>
  </si>
  <si>
    <t>OA Total MODEL 2</t>
  </si>
  <si>
    <t>NG Total MODEL 1</t>
  </si>
  <si>
    <t>NG Total MODEL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</si>
</sst>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0"/>
      <color theme="0"/>
      <name val="Calibri"/>
      <family val="2"/>
      <charset val="222"/>
      <scheme val="minor"/>
    </font>
    <font>
      <sz val="22"/>
      <color theme="0"/>
      <name val="Calibri"/>
      <family val="2"/>
      <charset val="222"/>
      <scheme val="minor"/>
    </font>
    <font>
      <sz val="26"/>
      <color theme="0"/>
      <name val="Calibri"/>
      <family val="2"/>
      <charset val="222"/>
      <scheme val="minor"/>
    </font>
    <font>
      <sz val="28"/>
      <color theme="0"/>
      <name val="Calibri"/>
      <family val="2"/>
      <charset val="222"/>
      <scheme val="minor"/>
    </font>
    <font>
      <sz val="36"/>
      <color theme="0"/>
      <name val="Calibri"/>
      <family val="2"/>
      <charset val="222"/>
      <scheme val="minor"/>
    </font>
    <font>
      <b/>
      <sz val="20"/>
      <color rgb="FF00B050"/>
      <name val="Calibri"/>
      <family val="2"/>
      <scheme val="minor"/>
    </font>
    <font>
      <b/>
      <sz val="20"/>
      <color rgb="FFFFFF00"/>
      <name val="Calibri"/>
      <family val="2"/>
      <scheme val="minor"/>
    </font>
    <font>
      <sz val="36"/>
      <color rgb="FFFF0000"/>
      <name val="Calibri"/>
      <family val="2"/>
      <charset val="222"/>
      <scheme val="minor"/>
    </font>
    <font>
      <b/>
      <sz val="22"/>
      <color theme="0"/>
      <name val="Calibri"/>
      <family val="2"/>
      <charset val="222"/>
      <scheme val="minor"/>
    </font>
    <font>
      <b/>
      <sz val="14"/>
      <color rgb="FF0070C0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  <charset val="222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Meiryo UI"/>
      <family val="3"/>
      <charset val="128"/>
    </font>
    <font>
      <b/>
      <sz val="11"/>
      <color theme="1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4" fillId="0" borderId="0" applyFont="0" applyFill="0" applyBorder="0" applyAlignment="0" applyProtection="0"/>
    <xf numFmtId="0" fontId="15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1" fontId="0" fillId="0" borderId="0" xfId="0" applyNumberFormat="1"/>
    <xf numFmtId="0" fontId="0" fillId="3" borderId="3" xfId="0" applyFill="1" applyBorder="1" applyAlignment="1">
      <alignment horizontal="center"/>
    </xf>
    <xf numFmtId="1" fontId="0" fillId="3" borderId="0" xfId="0" applyNumberFormat="1" applyFill="1"/>
    <xf numFmtId="0" fontId="0" fillId="3" borderId="0" xfId="0" applyFill="1"/>
    <xf numFmtId="0" fontId="1" fillId="2" borderId="0" xfId="0" applyFont="1" applyFill="1"/>
    <xf numFmtId="0" fontId="1" fillId="0" borderId="0" xfId="0" applyFont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2" fillId="2" borderId="0" xfId="0" applyFont="1" applyFill="1"/>
    <xf numFmtId="0" fontId="3" fillId="2" borderId="0" xfId="0" applyFont="1" applyFill="1"/>
    <xf numFmtId="9" fontId="0" fillId="0" borderId="0" xfId="1" applyFont="1"/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0" fontId="0" fillId="0" borderId="25" xfId="0" applyNumberFormat="1" applyBorder="1"/>
    <xf numFmtId="1" fontId="0" fillId="0" borderId="25" xfId="0" applyNumberFormat="1" applyBorder="1"/>
    <xf numFmtId="0" fontId="0" fillId="0" borderId="25" xfId="0" applyBorder="1" applyAlignment="1">
      <alignment horizontal="center"/>
    </xf>
    <xf numFmtId="1" fontId="0" fillId="0" borderId="25" xfId="0" applyNumberFormat="1" applyBorder="1" applyAlignment="1">
      <alignment horizontal="center"/>
    </xf>
    <xf numFmtId="0" fontId="0" fillId="3" borderId="25" xfId="0" applyFill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2" borderId="25" xfId="0" applyFill="1" applyBorder="1" applyAlignment="1">
      <alignment horizontal="center"/>
    </xf>
    <xf numFmtId="164" fontId="0" fillId="2" borderId="25" xfId="0" applyNumberFormat="1" applyFill="1" applyBorder="1" applyAlignment="1">
      <alignment horizontal="center"/>
    </xf>
    <xf numFmtId="0" fontId="0" fillId="4" borderId="2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20" fontId="0" fillId="0" borderId="29" xfId="0" applyNumberFormat="1" applyBorder="1"/>
    <xf numFmtId="20" fontId="0" fillId="0" borderId="31" xfId="0" applyNumberFormat="1" applyBorder="1"/>
    <xf numFmtId="164" fontId="0" fillId="0" borderId="32" xfId="0" applyNumberFormat="1" applyBorder="1" applyAlignment="1">
      <alignment horizontal="center"/>
    </xf>
    <xf numFmtId="164" fontId="0" fillId="2" borderId="32" xfId="0" applyNumberFormat="1" applyFill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20" fontId="0" fillId="0" borderId="33" xfId="0" applyNumberFormat="1" applyBorder="1"/>
    <xf numFmtId="20" fontId="0" fillId="0" borderId="34" xfId="0" applyNumberFormat="1" applyBorder="1"/>
    <xf numFmtId="1" fontId="0" fillId="0" borderId="34" xfId="0" applyNumberFormat="1" applyBorder="1"/>
    <xf numFmtId="0" fontId="0" fillId="0" borderId="34" xfId="0" applyBorder="1" applyAlignment="1">
      <alignment horizontal="center"/>
    </xf>
    <xf numFmtId="1" fontId="0" fillId="0" borderId="34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30" xfId="0" applyBorder="1"/>
    <xf numFmtId="0" fontId="0" fillId="0" borderId="34" xfId="0" applyBorder="1"/>
    <xf numFmtId="0" fontId="0" fillId="0" borderId="35" xfId="0" applyBorder="1"/>
    <xf numFmtId="0" fontId="0" fillId="2" borderId="25" xfId="0" applyFill="1" applyBorder="1"/>
    <xf numFmtId="0" fontId="0" fillId="2" borderId="32" xfId="0" applyFill="1" applyBorder="1"/>
    <xf numFmtId="0" fontId="0" fillId="2" borderId="2" xfId="0" applyFill="1" applyBorder="1" applyAlignment="1">
      <alignment horizontal="center"/>
    </xf>
    <xf numFmtId="0" fontId="21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0" fontId="0" fillId="3" borderId="0" xfId="0" applyFill="1" applyAlignment="1">
      <alignment horizontal="center"/>
    </xf>
    <xf numFmtId="0" fontId="0" fillId="0" borderId="32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13" fillId="2" borderId="22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1" fontId="8" fillId="2" borderId="15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" fontId="11" fillId="2" borderId="15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left" vertical="center"/>
    </xf>
    <xf numFmtId="164" fontId="5" fillId="2" borderId="8" xfId="0" applyNumberFormat="1" applyFont="1" applyFill="1" applyBorder="1" applyAlignment="1">
      <alignment horizontal="left" vertical="center"/>
    </xf>
    <xf numFmtId="164" fontId="5" fillId="2" borderId="18" xfId="0" applyNumberFormat="1" applyFont="1" applyFill="1" applyBorder="1" applyAlignment="1">
      <alignment horizontal="left" vertical="center"/>
    </xf>
    <xf numFmtId="164" fontId="5" fillId="2" borderId="21" xfId="0" applyNumberFormat="1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64" fontId="7" fillId="2" borderId="15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Alignment="1">
      <alignment horizontal="right" vertical="center"/>
    </xf>
    <xf numFmtId="164" fontId="7" fillId="2" borderId="17" xfId="0" applyNumberFormat="1" applyFont="1" applyFill="1" applyBorder="1" applyAlignment="1">
      <alignment horizontal="right" vertical="center"/>
    </xf>
    <xf numFmtId="164" fontId="7" fillId="2" borderId="18" xfId="0" applyNumberFormat="1" applyFont="1" applyFill="1" applyBorder="1" applyAlignment="1">
      <alignment horizontal="right" vertical="center"/>
    </xf>
    <xf numFmtId="1" fontId="8" fillId="2" borderId="7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/>
    </xf>
    <xf numFmtId="0" fontId="18" fillId="2" borderId="23" xfId="0" applyFont="1" applyFill="1" applyBorder="1" applyAlignment="1">
      <alignment horizontal="center"/>
    </xf>
    <xf numFmtId="0" fontId="18" fillId="2" borderId="24" xfId="0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0" fontId="19" fillId="2" borderId="2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7" fillId="0" borderId="36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20" fontId="0" fillId="3" borderId="31" xfId="0" applyNumberFormat="1" applyFill="1" applyBorder="1"/>
    <xf numFmtId="20" fontId="0" fillId="3" borderId="25" xfId="0" applyNumberFormat="1" applyFill="1" applyBorder="1"/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S"/>
              <a:t>OA Monitor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Cal!$B$10:$C$21</c:f>
              <c:multiLvlStrCache>
                <c:ptCount val="12"/>
                <c:lvl>
                  <c:pt idx="0">
                    <c:v>9:00</c:v>
                  </c:pt>
                  <c:pt idx="1">
                    <c:v>10:00</c:v>
                  </c:pt>
                  <c:pt idx="2">
                    <c:v>11:00</c:v>
                  </c:pt>
                  <c:pt idx="3">
                    <c:v>12:00</c:v>
                  </c:pt>
                  <c:pt idx="4">
                    <c:v>13:00</c:v>
                  </c:pt>
                  <c:pt idx="5">
                    <c:v>14:00</c:v>
                  </c:pt>
                  <c:pt idx="6">
                    <c:v>15:00</c:v>
                  </c:pt>
                  <c:pt idx="7">
                    <c:v>16:00</c:v>
                  </c:pt>
                  <c:pt idx="8">
                    <c:v>17:00</c:v>
                  </c:pt>
                  <c:pt idx="9">
                    <c:v>18:00</c:v>
                  </c:pt>
                  <c:pt idx="10">
                    <c:v>19:00</c:v>
                  </c:pt>
                  <c:pt idx="11">
                    <c:v>20:00</c:v>
                  </c:pt>
                </c:lvl>
                <c:lvl>
                  <c:pt idx="0">
                    <c:v>8:30</c:v>
                  </c:pt>
                  <c:pt idx="1">
                    <c:v>9:00</c:v>
                  </c:pt>
                  <c:pt idx="2">
                    <c:v>10:10</c:v>
                  </c:pt>
                  <c:pt idx="3">
                    <c:v>11:00</c:v>
                  </c:pt>
                  <c:pt idx="4">
                    <c:v>12:00</c:v>
                  </c:pt>
                  <c:pt idx="5">
                    <c:v>13:00</c:v>
                  </c:pt>
                  <c:pt idx="6">
                    <c:v>14:00</c:v>
                  </c:pt>
                  <c:pt idx="7">
                    <c:v>15:10</c:v>
                  </c:pt>
                  <c:pt idx="8">
                    <c:v>16:00</c:v>
                  </c:pt>
                  <c:pt idx="9">
                    <c:v>17:20</c:v>
                  </c:pt>
                  <c:pt idx="10">
                    <c:v>18:00</c:v>
                  </c:pt>
                  <c:pt idx="11">
                    <c:v>19:00</c:v>
                  </c:pt>
                </c:lvl>
              </c:multiLvlStrCache>
            </c:multiLvlStrRef>
          </c:cat>
          <c:val>
            <c:numRef>
              <c:f>Cal!$O$10:$O$21</c:f>
              <c:numCache>
                <c:formatCode>0.0</c:formatCode>
                <c:ptCount val="12"/>
                <c:pt idx="0">
                  <c:v>83.333333333333343</c:v>
                </c:pt>
                <c:pt idx="1">
                  <c:v>69.444444444444443</c:v>
                </c:pt>
                <c:pt idx="2">
                  <c:v>99.166666666666671</c:v>
                </c:pt>
                <c:pt idx="3">
                  <c:v>100</c:v>
                </c:pt>
                <c:pt idx="5">
                  <c:v>100</c:v>
                </c:pt>
                <c:pt idx="6">
                  <c:v>97.222222222222214</c:v>
                </c:pt>
                <c:pt idx="7">
                  <c:v>99.166666666666671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44-4709-AF6C-56CA7BF1C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19997208"/>
        <c:axId val="619996224"/>
      </c:barChart>
      <c:lineChart>
        <c:grouping val="standard"/>
        <c:varyColors val="0"/>
        <c:ser>
          <c:idx val="1"/>
          <c:order val="1"/>
          <c:tx>
            <c:v>Loss</c:v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val>
            <c:numRef>
              <c:f>Cal!$P$10:$P$21</c:f>
              <c:numCache>
                <c:formatCode>0.0</c:formatCode>
                <c:ptCount val="12"/>
                <c:pt idx="0">
                  <c:v>14.285714285714285</c:v>
                </c:pt>
                <c:pt idx="1">
                  <c:v>30.555555555555557</c:v>
                </c:pt>
                <c:pt idx="2">
                  <c:v>0.83333333333333337</c:v>
                </c:pt>
                <c:pt idx="3">
                  <c:v>0</c:v>
                </c:pt>
                <c:pt idx="5">
                  <c:v>0</c:v>
                </c:pt>
                <c:pt idx="6">
                  <c:v>2.7777777777777777</c:v>
                </c:pt>
                <c:pt idx="7">
                  <c:v>0.83333333333333337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9-4944-A64A-7AFF9A7BE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402264"/>
        <c:axId val="510404888"/>
      </c:lineChart>
      <c:catAx>
        <c:axId val="619997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996224"/>
        <c:crosses val="autoZero"/>
        <c:auto val="1"/>
        <c:lblAlgn val="ctr"/>
        <c:lblOffset val="100"/>
        <c:noMultiLvlLbl val="0"/>
      </c:catAx>
      <c:valAx>
        <c:axId val="619996224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997208"/>
        <c:crosses val="autoZero"/>
        <c:crossBetween val="between"/>
      </c:valAx>
      <c:valAx>
        <c:axId val="510404888"/>
        <c:scaling>
          <c:orientation val="minMax"/>
          <c:max val="6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402264"/>
        <c:crosses val="max"/>
        <c:crossBetween val="between"/>
      </c:valAx>
      <c:catAx>
        <c:axId val="510402264"/>
        <c:scaling>
          <c:orientation val="minMax"/>
        </c:scaling>
        <c:delete val="1"/>
        <c:axPos val="b"/>
        <c:majorTickMark val="out"/>
        <c:minorTickMark val="none"/>
        <c:tickLblPos val="nextTo"/>
        <c:crossAx val="510404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</xdr:colOff>
      <xdr:row>6</xdr:row>
      <xdr:rowOff>66675</xdr:rowOff>
    </xdr:from>
    <xdr:to>
      <xdr:col>38</xdr:col>
      <xdr:colOff>71120</xdr:colOff>
      <xdr:row>22</xdr:row>
      <xdr:rowOff>53340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74887</xdr:colOff>
      <xdr:row>4</xdr:row>
      <xdr:rowOff>75148</xdr:rowOff>
    </xdr:from>
    <xdr:to>
      <xdr:col>40</xdr:col>
      <xdr:colOff>22861</xdr:colOff>
      <xdr:row>4</xdr:row>
      <xdr:rowOff>214935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263963" y="674238"/>
          <a:ext cx="137160" cy="139787"/>
        </a:xfrm>
        <a:prstGeom prst="ellipse">
          <a:avLst/>
        </a:prstGeom>
        <a:solidFill>
          <a:srgbClr val="00B050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39</xdr:col>
      <xdr:colOff>69631</xdr:colOff>
      <xdr:row>3</xdr:row>
      <xdr:rowOff>66741</xdr:rowOff>
    </xdr:from>
    <xdr:to>
      <xdr:col>40</xdr:col>
      <xdr:colOff>17605</xdr:colOff>
      <xdr:row>3</xdr:row>
      <xdr:rowOff>203901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258707" y="434603"/>
          <a:ext cx="137160" cy="137160"/>
        </a:xfrm>
        <a:prstGeom prst="ellipse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123825</xdr:colOff>
      <xdr:row>25</xdr:row>
      <xdr:rowOff>152400</xdr:rowOff>
    </xdr:from>
    <xdr:to>
      <xdr:col>35</xdr:col>
      <xdr:colOff>127794</xdr:colOff>
      <xdr:row>29</xdr:row>
      <xdr:rowOff>69851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>
          <a:stCxn id="8" idx="0"/>
        </xdr:cNvCxnSpPr>
      </xdr:nvCxnSpPr>
      <xdr:spPr>
        <a:xfrm flipH="1" flipV="1">
          <a:off x="5962650" y="5086350"/>
          <a:ext cx="908844" cy="68897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139700</xdr:colOff>
      <xdr:row>29</xdr:row>
      <xdr:rowOff>69851</xdr:rowOff>
    </xdr:from>
    <xdr:to>
      <xdr:col>39</xdr:col>
      <xdr:colOff>115887</xdr:colOff>
      <xdr:row>30</xdr:row>
      <xdr:rowOff>173038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159500" y="5775326"/>
          <a:ext cx="1423987" cy="29368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Link from OP</a:t>
          </a:r>
          <a:r>
            <a:rPr lang="en-AS" sz="1100"/>
            <a:t>001</a:t>
          </a:r>
          <a:endParaRPr lang="en-US" sz="1100"/>
        </a:p>
      </xdr:txBody>
    </xdr:sp>
    <xdr:clientData/>
  </xdr:twoCellAnchor>
  <xdr:twoCellAnchor>
    <xdr:from>
      <xdr:col>13</xdr:col>
      <xdr:colOff>80964</xdr:colOff>
      <xdr:row>26</xdr:row>
      <xdr:rowOff>31750</xdr:rowOff>
    </xdr:from>
    <xdr:to>
      <xdr:col>17</xdr:col>
      <xdr:colOff>136526</xdr:colOff>
      <xdr:row>29</xdr:row>
      <xdr:rowOff>96838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11" idx="0"/>
        </xdr:cNvCxnSpPr>
      </xdr:nvCxnSpPr>
      <xdr:spPr>
        <a:xfrm flipH="1" flipV="1">
          <a:off x="2843214" y="5165725"/>
          <a:ext cx="779462" cy="63658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158751</xdr:colOff>
      <xdr:row>29</xdr:row>
      <xdr:rowOff>96838</xdr:rowOff>
    </xdr:from>
    <xdr:to>
      <xdr:col>22</xdr:col>
      <xdr:colOff>104776</xdr:colOff>
      <xdr:row>31</xdr:row>
      <xdr:rowOff>9525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740026" y="5802313"/>
          <a:ext cx="1755775" cy="29368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Count from</a:t>
          </a:r>
          <a:r>
            <a:rPr lang="en-US" sz="1100" baseline="0"/>
            <a:t> sensor </a:t>
          </a:r>
          <a:r>
            <a:rPr lang="en-AS" sz="1100" baseline="0"/>
            <a:t>LR-X</a:t>
          </a:r>
          <a:endParaRPr lang="en-US" sz="1100"/>
        </a:p>
      </xdr:txBody>
    </xdr:sp>
    <xdr:clientData/>
  </xdr:twoCellAnchor>
  <xdr:twoCellAnchor>
    <xdr:from>
      <xdr:col>17</xdr:col>
      <xdr:colOff>136526</xdr:colOff>
      <xdr:row>26</xdr:row>
      <xdr:rowOff>31750</xdr:rowOff>
    </xdr:from>
    <xdr:to>
      <xdr:col>19</xdr:col>
      <xdr:colOff>9527</xdr:colOff>
      <xdr:row>29</xdr:row>
      <xdr:rowOff>96838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>
          <a:stCxn id="11" idx="0"/>
        </xdr:cNvCxnSpPr>
      </xdr:nvCxnSpPr>
      <xdr:spPr>
        <a:xfrm flipV="1">
          <a:off x="3622676" y="5165725"/>
          <a:ext cx="234951" cy="63658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280895</xdr:colOff>
      <xdr:row>9</xdr:row>
      <xdr:rowOff>45759</xdr:rowOff>
    </xdr:from>
    <xdr:to>
      <xdr:col>51</xdr:col>
      <xdr:colOff>178735</xdr:colOff>
      <xdr:row>10</xdr:row>
      <xdr:rowOff>180975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9967820" y="1836459"/>
          <a:ext cx="1078940" cy="32571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S" sz="1100"/>
            <a:t>OA</a:t>
          </a:r>
          <a:r>
            <a:rPr lang="en-AS" sz="1100" baseline="0"/>
            <a:t>%</a:t>
          </a:r>
          <a:endParaRPr lang="en-US" sz="1100"/>
        </a:p>
      </xdr:txBody>
    </xdr:sp>
    <xdr:clientData/>
  </xdr:twoCellAnchor>
  <xdr:twoCellAnchor>
    <xdr:from>
      <xdr:col>46</xdr:col>
      <xdr:colOff>85352</xdr:colOff>
      <xdr:row>10</xdr:row>
      <xdr:rowOff>17090</xdr:rowOff>
    </xdr:from>
    <xdr:to>
      <xdr:col>49</xdr:col>
      <xdr:colOff>280895</xdr:colOff>
      <xdr:row>10</xdr:row>
      <xdr:rowOff>18117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>
          <a:stCxn id="16" idx="1"/>
        </xdr:cNvCxnSpPr>
      </xdr:nvCxnSpPr>
      <xdr:spPr>
        <a:xfrm flipH="1" flipV="1">
          <a:off x="8819777" y="1998290"/>
          <a:ext cx="1148043" cy="1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424891</xdr:colOff>
      <xdr:row>2</xdr:row>
      <xdr:rowOff>127001</xdr:rowOff>
    </xdr:from>
    <xdr:to>
      <xdr:col>51</xdr:col>
      <xdr:colOff>591671</xdr:colOff>
      <xdr:row>4</xdr:row>
      <xdr:rowOff>17929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9273056" y="306295"/>
          <a:ext cx="1995580" cy="30330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Select follow target plan</a:t>
          </a:r>
        </a:p>
      </xdr:txBody>
    </xdr:sp>
    <xdr:clientData/>
  </xdr:twoCellAnchor>
  <xdr:twoCellAnchor>
    <xdr:from>
      <xdr:col>44</xdr:col>
      <xdr:colOff>749</xdr:colOff>
      <xdr:row>3</xdr:row>
      <xdr:rowOff>98334</xdr:rowOff>
    </xdr:from>
    <xdr:to>
      <xdr:col>48</xdr:col>
      <xdr:colOff>424891</xdr:colOff>
      <xdr:row>3</xdr:row>
      <xdr:rowOff>99360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>
          <a:stCxn id="19" idx="1"/>
        </xdr:cNvCxnSpPr>
      </xdr:nvCxnSpPr>
      <xdr:spPr>
        <a:xfrm flipH="1" flipV="1">
          <a:off x="8095878" y="456922"/>
          <a:ext cx="1177178" cy="102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749</xdr:colOff>
      <xdr:row>3</xdr:row>
      <xdr:rowOff>99360</xdr:rowOff>
    </xdr:from>
    <xdr:to>
      <xdr:col>48</xdr:col>
      <xdr:colOff>424891</xdr:colOff>
      <xdr:row>4</xdr:row>
      <xdr:rowOff>152122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>
          <a:stCxn id="19" idx="1"/>
        </xdr:cNvCxnSpPr>
      </xdr:nvCxnSpPr>
      <xdr:spPr>
        <a:xfrm flipH="1">
          <a:off x="8095878" y="457948"/>
          <a:ext cx="1177178" cy="2858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53788</xdr:colOff>
      <xdr:row>4</xdr:row>
      <xdr:rowOff>53788</xdr:rowOff>
    </xdr:from>
    <xdr:to>
      <xdr:col>14</xdr:col>
      <xdr:colOff>62753</xdr:colOff>
      <xdr:row>9</xdr:row>
      <xdr:rowOff>62753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H="1">
          <a:off x="1559859" y="645459"/>
          <a:ext cx="950259" cy="9592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17930</xdr:colOff>
      <xdr:row>3</xdr:row>
      <xdr:rowOff>134471</xdr:rowOff>
    </xdr:from>
    <xdr:to>
      <xdr:col>24</xdr:col>
      <xdr:colOff>130922</xdr:colOff>
      <xdr:row>4</xdr:row>
      <xdr:rowOff>204693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465295" y="493059"/>
          <a:ext cx="1995580" cy="30330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Select follow target plan</a:t>
          </a:r>
        </a:p>
      </xdr:txBody>
    </xdr:sp>
    <xdr:clientData/>
  </xdr:twoCellAnchor>
  <xdr:twoCellAnchor>
    <xdr:from>
      <xdr:col>49</xdr:col>
      <xdr:colOff>75268</xdr:colOff>
      <xdr:row>22</xdr:row>
      <xdr:rowOff>82177</xdr:rowOff>
    </xdr:from>
    <xdr:to>
      <xdr:col>50</xdr:col>
      <xdr:colOff>564776</xdr:colOff>
      <xdr:row>23</xdr:row>
      <xdr:rowOff>206188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9533033" y="4044577"/>
          <a:ext cx="1099108" cy="30330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Can</a:t>
          </a:r>
          <a:r>
            <a:rPr lang="en-US" sz="1100" baseline="0"/>
            <a:t> select</a:t>
          </a:r>
          <a:endParaRPr lang="en-US" sz="1100"/>
        </a:p>
      </xdr:txBody>
    </xdr:sp>
    <xdr:clientData/>
  </xdr:twoCellAnchor>
  <xdr:twoCellAnchor>
    <xdr:from>
      <xdr:col>44</xdr:col>
      <xdr:colOff>750</xdr:colOff>
      <xdr:row>22</xdr:row>
      <xdr:rowOff>53510</xdr:rowOff>
    </xdr:from>
    <xdr:to>
      <xdr:col>49</xdr:col>
      <xdr:colOff>75268</xdr:colOff>
      <xdr:row>23</xdr:row>
      <xdr:rowOff>54536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>
          <a:stCxn id="29" idx="1"/>
        </xdr:cNvCxnSpPr>
      </xdr:nvCxnSpPr>
      <xdr:spPr>
        <a:xfrm flipH="1" flipV="1">
          <a:off x="8095879" y="4015910"/>
          <a:ext cx="1437154" cy="18032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750</xdr:colOff>
      <xdr:row>23</xdr:row>
      <xdr:rowOff>54536</xdr:rowOff>
    </xdr:from>
    <xdr:to>
      <xdr:col>49</xdr:col>
      <xdr:colOff>75268</xdr:colOff>
      <xdr:row>24</xdr:row>
      <xdr:rowOff>170052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>
          <a:stCxn id="29" idx="1"/>
        </xdr:cNvCxnSpPr>
      </xdr:nvCxnSpPr>
      <xdr:spPr>
        <a:xfrm flipH="1">
          <a:off x="8095879" y="4196230"/>
          <a:ext cx="1437154" cy="34859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112987</xdr:colOff>
      <xdr:row>3</xdr:row>
      <xdr:rowOff>67528</xdr:rowOff>
    </xdr:from>
    <xdr:to>
      <xdr:col>31</xdr:col>
      <xdr:colOff>60961</xdr:colOff>
      <xdr:row>3</xdr:row>
      <xdr:rowOff>207315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5637487" y="433288"/>
          <a:ext cx="138474" cy="139787"/>
        </a:xfrm>
        <a:prstGeom prst="ellipse">
          <a:avLst/>
        </a:prstGeom>
        <a:solidFill>
          <a:srgbClr val="00B050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115351</xdr:colOff>
      <xdr:row>4</xdr:row>
      <xdr:rowOff>74361</xdr:rowOff>
    </xdr:from>
    <xdr:to>
      <xdr:col>31</xdr:col>
      <xdr:colOff>63325</xdr:colOff>
      <xdr:row>4</xdr:row>
      <xdr:rowOff>211521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5639851" y="668721"/>
          <a:ext cx="138474" cy="137160"/>
        </a:xfrm>
        <a:prstGeom prst="ellipse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32</xdr:col>
      <xdr:colOff>138020</xdr:colOff>
      <xdr:row>1</xdr:row>
      <xdr:rowOff>0</xdr:rowOff>
    </xdr:from>
    <xdr:to>
      <xdr:col>43</xdr:col>
      <xdr:colOff>62753</xdr:colOff>
      <xdr:row>2</xdr:row>
      <xdr:rowOff>124011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6374824" y="190500"/>
          <a:ext cx="1929125" cy="30622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Auto</a:t>
          </a:r>
          <a:r>
            <a:rPr lang="en-US" sz="1100" baseline="0"/>
            <a:t> change follow time</a:t>
          </a:r>
          <a:endParaRPr lang="en-US" sz="1100"/>
        </a:p>
      </xdr:txBody>
    </xdr:sp>
    <xdr:clientData/>
  </xdr:twoCellAnchor>
  <xdr:twoCellAnchor>
    <xdr:from>
      <xdr:col>31</xdr:col>
      <xdr:colOff>41010</xdr:colOff>
      <xdr:row>2</xdr:row>
      <xdr:rowOff>26894</xdr:rowOff>
    </xdr:from>
    <xdr:to>
      <xdr:col>32</xdr:col>
      <xdr:colOff>134470</xdr:colOff>
      <xdr:row>3</xdr:row>
      <xdr:rowOff>87999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>
          <a:endCxn id="36" idx="7"/>
        </xdr:cNvCxnSpPr>
      </xdr:nvCxnSpPr>
      <xdr:spPr>
        <a:xfrm flipH="1">
          <a:off x="5688775" y="206188"/>
          <a:ext cx="281719" cy="24039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8965</xdr:colOff>
      <xdr:row>2</xdr:row>
      <xdr:rowOff>124011</xdr:rowOff>
    </xdr:from>
    <xdr:to>
      <xdr:col>38</xdr:col>
      <xdr:colOff>6258</xdr:colOff>
      <xdr:row>7</xdr:row>
      <xdr:rowOff>98612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CxnSpPr>
          <a:stCxn id="38" idx="2"/>
        </xdr:cNvCxnSpPr>
      </xdr:nvCxnSpPr>
      <xdr:spPr>
        <a:xfrm flipH="1">
          <a:off x="6610204" y="496728"/>
          <a:ext cx="726163" cy="10182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317142</xdr:colOff>
      <xdr:row>16</xdr:row>
      <xdr:rowOff>14599</xdr:rowOff>
    </xdr:from>
    <xdr:to>
      <xdr:col>51</xdr:col>
      <xdr:colOff>214982</xdr:colOff>
      <xdr:row>17</xdr:row>
      <xdr:rowOff>157142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332ED49-078F-451A-9CC0-E48CC1F1E185}"/>
            </a:ext>
          </a:extLst>
        </xdr:cNvPr>
        <xdr:cNvSpPr txBox="1"/>
      </xdr:nvSpPr>
      <xdr:spPr>
        <a:xfrm>
          <a:off x="10113238" y="3157849"/>
          <a:ext cx="1084802" cy="32571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S" sz="1100" baseline="0"/>
            <a:t>NG%</a:t>
          </a:r>
          <a:endParaRPr lang="en-US" sz="1100"/>
        </a:p>
      </xdr:txBody>
    </xdr:sp>
    <xdr:clientData/>
  </xdr:twoCellAnchor>
  <xdr:twoCellAnchor>
    <xdr:from>
      <xdr:col>46</xdr:col>
      <xdr:colOff>120134</xdr:colOff>
      <xdr:row>16</xdr:row>
      <xdr:rowOff>176430</xdr:rowOff>
    </xdr:from>
    <xdr:to>
      <xdr:col>49</xdr:col>
      <xdr:colOff>317142</xdr:colOff>
      <xdr:row>16</xdr:row>
      <xdr:rowOff>177457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E0269B96-A11E-4E85-B6B2-855E7CBBA011}"/>
            </a:ext>
          </a:extLst>
        </xdr:cNvPr>
        <xdr:cNvCxnSpPr>
          <a:stCxn id="2" idx="1"/>
        </xdr:cNvCxnSpPr>
      </xdr:nvCxnSpPr>
      <xdr:spPr>
        <a:xfrm flipH="1" flipV="1">
          <a:off x="8956403" y="3319680"/>
          <a:ext cx="1156835" cy="1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V28"/>
  <sheetViews>
    <sheetView zoomScale="85" zoomScaleNormal="85" workbookViewId="0">
      <selection activeCell="BB13" sqref="BB13"/>
    </sheetView>
  </sheetViews>
  <sheetFormatPr defaultColWidth="8.85546875" defaultRowHeight="15"/>
  <cols>
    <col min="1" max="1" width="8.85546875" style="10"/>
    <col min="2" max="48" width="2.7109375" style="10" customWidth="1"/>
    <col min="49" max="16384" width="8.85546875" style="10"/>
  </cols>
  <sheetData>
    <row r="2" spans="2:48" ht="14.45" customHeight="1">
      <c r="B2" s="9"/>
      <c r="C2" s="66" t="s">
        <v>26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</row>
    <row r="3" spans="2:48" ht="14.45" customHeight="1">
      <c r="B3" s="9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</row>
    <row r="4" spans="2:48" ht="18.75">
      <c r="B4" s="9"/>
      <c r="C4" s="16" t="s">
        <v>27</v>
      </c>
      <c r="D4" s="16"/>
      <c r="E4" s="16"/>
      <c r="F4" s="16"/>
      <c r="G4" s="16"/>
      <c r="H4" s="16"/>
      <c r="I4" s="16"/>
      <c r="J4" s="16"/>
      <c r="K4" s="16"/>
      <c r="L4" s="16"/>
      <c r="M4" s="15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 t="s">
        <v>24</v>
      </c>
      <c r="AH4" s="9"/>
      <c r="AI4" s="9"/>
      <c r="AJ4" s="9"/>
      <c r="AK4" s="9"/>
      <c r="AL4" s="9"/>
      <c r="AM4" s="9"/>
      <c r="AN4" s="9"/>
      <c r="AO4" s="9"/>
      <c r="AP4" s="9" t="s">
        <v>12</v>
      </c>
      <c r="AQ4" s="9"/>
      <c r="AR4" s="9"/>
      <c r="AS4" s="9"/>
      <c r="AT4" s="9"/>
      <c r="AU4" s="9"/>
      <c r="AV4" s="9"/>
    </row>
    <row r="5" spans="2:48" ht="18.75">
      <c r="B5" s="9"/>
      <c r="C5" s="67" t="s">
        <v>8</v>
      </c>
      <c r="D5" s="67"/>
      <c r="E5" s="67"/>
      <c r="F5" s="67"/>
      <c r="G5" s="67"/>
      <c r="H5" s="67"/>
      <c r="I5" s="67"/>
      <c r="J5" s="67"/>
      <c r="K5" s="67"/>
      <c r="L5" s="67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 t="s">
        <v>25</v>
      </c>
      <c r="AH5" s="9"/>
      <c r="AI5" s="9"/>
      <c r="AJ5" s="9"/>
      <c r="AK5" s="9"/>
      <c r="AL5" s="9"/>
      <c r="AM5" s="9"/>
      <c r="AN5" s="9"/>
      <c r="AO5" s="9"/>
      <c r="AP5" s="9" t="s">
        <v>13</v>
      </c>
      <c r="AQ5" s="9"/>
      <c r="AR5" s="9"/>
      <c r="AS5" s="9"/>
      <c r="AT5" s="9"/>
      <c r="AU5" s="9"/>
      <c r="AV5" s="9"/>
    </row>
    <row r="6" spans="2:48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2:48">
      <c r="B7" s="9"/>
      <c r="C7" s="126" t="s">
        <v>9</v>
      </c>
      <c r="D7" s="104"/>
      <c r="E7" s="104"/>
      <c r="F7" s="104"/>
      <c r="G7" s="104"/>
      <c r="H7" s="104"/>
      <c r="I7" s="104"/>
      <c r="J7" s="104"/>
      <c r="K7" s="105"/>
      <c r="L7" s="9"/>
      <c r="M7" s="11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03" t="s">
        <v>28</v>
      </c>
      <c r="AO7" s="104"/>
      <c r="AP7" s="104"/>
      <c r="AQ7" s="104"/>
      <c r="AR7" s="104"/>
      <c r="AS7" s="104"/>
      <c r="AT7" s="104"/>
      <c r="AU7" s="105"/>
      <c r="AV7" s="9"/>
    </row>
    <row r="8" spans="2:48">
      <c r="B8" s="9"/>
      <c r="C8" s="127"/>
      <c r="D8" s="107"/>
      <c r="E8" s="107"/>
      <c r="F8" s="107"/>
      <c r="G8" s="107"/>
      <c r="H8" s="107"/>
      <c r="I8" s="107"/>
      <c r="J8" s="107"/>
      <c r="K8" s="108"/>
      <c r="L8" s="9"/>
      <c r="M8" s="13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106"/>
      <c r="AO8" s="107"/>
      <c r="AP8" s="107"/>
      <c r="AQ8" s="107"/>
      <c r="AR8" s="107"/>
      <c r="AS8" s="107"/>
      <c r="AT8" s="107"/>
      <c r="AU8" s="108"/>
      <c r="AV8" s="9"/>
    </row>
    <row r="9" spans="2:48">
      <c r="B9" s="9"/>
      <c r="C9" s="138">
        <f>Cal!T5</f>
        <v>1464</v>
      </c>
      <c r="D9" s="84"/>
      <c r="E9" s="84"/>
      <c r="F9" s="84"/>
      <c r="G9" s="84"/>
      <c r="H9" s="84"/>
      <c r="I9" s="84"/>
      <c r="J9" s="84"/>
      <c r="K9" s="139"/>
      <c r="L9" s="9"/>
      <c r="M9" s="13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134">
        <f>Cal!U10</f>
        <v>95.765027322404379</v>
      </c>
      <c r="AO9" s="135"/>
      <c r="AP9" s="135"/>
      <c r="AQ9" s="135"/>
      <c r="AR9" s="135"/>
      <c r="AS9" s="135"/>
      <c r="AT9" s="122" t="s">
        <v>7</v>
      </c>
      <c r="AU9" s="123"/>
      <c r="AV9" s="9"/>
    </row>
    <row r="10" spans="2:48">
      <c r="B10" s="9"/>
      <c r="C10" s="140"/>
      <c r="D10" s="84"/>
      <c r="E10" s="84"/>
      <c r="F10" s="84"/>
      <c r="G10" s="84"/>
      <c r="H10" s="84"/>
      <c r="I10" s="84"/>
      <c r="J10" s="84"/>
      <c r="K10" s="139"/>
      <c r="L10" s="9"/>
      <c r="M10" s="13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134"/>
      <c r="AO10" s="135"/>
      <c r="AP10" s="135"/>
      <c r="AQ10" s="135"/>
      <c r="AR10" s="135"/>
      <c r="AS10" s="135"/>
      <c r="AT10" s="122"/>
      <c r="AU10" s="123"/>
      <c r="AV10" s="9"/>
    </row>
    <row r="11" spans="2:48">
      <c r="B11" s="9"/>
      <c r="C11" s="140"/>
      <c r="D11" s="84"/>
      <c r="E11" s="84"/>
      <c r="F11" s="84"/>
      <c r="G11" s="84"/>
      <c r="H11" s="84"/>
      <c r="I11" s="84"/>
      <c r="J11" s="84"/>
      <c r="K11" s="139"/>
      <c r="L11" s="9"/>
      <c r="M11" s="13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134"/>
      <c r="AO11" s="135"/>
      <c r="AP11" s="135"/>
      <c r="AQ11" s="135"/>
      <c r="AR11" s="135"/>
      <c r="AS11" s="135"/>
      <c r="AT11" s="122"/>
      <c r="AU11" s="123"/>
      <c r="AV11" s="9"/>
    </row>
    <row r="12" spans="2:48" ht="15.75" thickBot="1">
      <c r="B12" s="9"/>
      <c r="C12" s="141"/>
      <c r="D12" s="142"/>
      <c r="E12" s="142"/>
      <c r="F12" s="142"/>
      <c r="G12" s="142"/>
      <c r="H12" s="142"/>
      <c r="I12" s="142"/>
      <c r="J12" s="142"/>
      <c r="K12" s="143"/>
      <c r="L12" s="9"/>
      <c r="M12" s="13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136"/>
      <c r="AO12" s="137"/>
      <c r="AP12" s="137"/>
      <c r="AQ12" s="137"/>
      <c r="AR12" s="137"/>
      <c r="AS12" s="137"/>
      <c r="AT12" s="124"/>
      <c r="AU12" s="125"/>
      <c r="AV12" s="9"/>
    </row>
    <row r="13" spans="2:48" ht="15.75" thickBot="1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13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14"/>
      <c r="AV13" s="9"/>
    </row>
    <row r="14" spans="2:48">
      <c r="B14" s="9"/>
      <c r="C14" s="77" t="s">
        <v>10</v>
      </c>
      <c r="D14" s="78"/>
      <c r="E14" s="78"/>
      <c r="F14" s="78"/>
      <c r="G14" s="78"/>
      <c r="H14" s="78"/>
      <c r="I14" s="78"/>
      <c r="J14" s="78"/>
      <c r="K14" s="79"/>
      <c r="L14" s="9"/>
      <c r="M14" s="13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109" t="s">
        <v>29</v>
      </c>
      <c r="AO14" s="110"/>
      <c r="AP14" s="110"/>
      <c r="AQ14" s="110"/>
      <c r="AR14" s="110"/>
      <c r="AS14" s="110"/>
      <c r="AT14" s="110"/>
      <c r="AU14" s="111"/>
      <c r="AV14" s="9"/>
    </row>
    <row r="15" spans="2:48">
      <c r="B15" s="9"/>
      <c r="C15" s="80"/>
      <c r="D15" s="81"/>
      <c r="E15" s="81"/>
      <c r="F15" s="81"/>
      <c r="G15" s="81"/>
      <c r="H15" s="81"/>
      <c r="I15" s="81"/>
      <c r="J15" s="81"/>
      <c r="K15" s="82"/>
      <c r="L15" s="9"/>
      <c r="M15" s="13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112"/>
      <c r="AO15" s="113"/>
      <c r="AP15" s="113"/>
      <c r="AQ15" s="113"/>
      <c r="AR15" s="113"/>
      <c r="AS15" s="113"/>
      <c r="AT15" s="113"/>
      <c r="AU15" s="114"/>
      <c r="AV15" s="9"/>
    </row>
    <row r="16" spans="2:48" ht="14.45" customHeight="1">
      <c r="B16" s="9"/>
      <c r="C16" s="83">
        <f>Cal!W7</f>
        <v>1462</v>
      </c>
      <c r="D16" s="84"/>
      <c r="E16" s="84"/>
      <c r="F16" s="84"/>
      <c r="G16" s="84"/>
      <c r="H16" s="84"/>
      <c r="I16" s="84"/>
      <c r="J16" s="84"/>
      <c r="K16" s="85"/>
      <c r="L16" s="9"/>
      <c r="M16" s="13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34">
        <f>Cal!U11</f>
        <v>4.1039671682626535</v>
      </c>
      <c r="AO16" s="135"/>
      <c r="AP16" s="135"/>
      <c r="AQ16" s="135"/>
      <c r="AR16" s="135"/>
      <c r="AS16" s="135"/>
      <c r="AT16" s="122" t="s">
        <v>7</v>
      </c>
      <c r="AU16" s="123"/>
      <c r="AV16" s="9"/>
    </row>
    <row r="17" spans="2:48" ht="14.45" customHeight="1">
      <c r="B17" s="9"/>
      <c r="C17" s="86"/>
      <c r="D17" s="84"/>
      <c r="E17" s="84"/>
      <c r="F17" s="84"/>
      <c r="G17" s="84"/>
      <c r="H17" s="84"/>
      <c r="I17" s="84"/>
      <c r="J17" s="84"/>
      <c r="K17" s="85"/>
      <c r="L17" s="9"/>
      <c r="M17" s="13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134"/>
      <c r="AO17" s="135"/>
      <c r="AP17" s="135"/>
      <c r="AQ17" s="135"/>
      <c r="AR17" s="135"/>
      <c r="AS17" s="135"/>
      <c r="AT17" s="122"/>
      <c r="AU17" s="123"/>
      <c r="AV17" s="9"/>
    </row>
    <row r="18" spans="2:48" ht="14.45" customHeight="1">
      <c r="B18" s="9"/>
      <c r="C18" s="86"/>
      <c r="D18" s="84"/>
      <c r="E18" s="84"/>
      <c r="F18" s="84"/>
      <c r="G18" s="84"/>
      <c r="H18" s="84"/>
      <c r="I18" s="84"/>
      <c r="J18" s="84"/>
      <c r="K18" s="85"/>
      <c r="L18" s="9"/>
      <c r="M18" s="13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134"/>
      <c r="AO18" s="135"/>
      <c r="AP18" s="135"/>
      <c r="AQ18" s="135"/>
      <c r="AR18" s="135"/>
      <c r="AS18" s="135"/>
      <c r="AT18" s="122"/>
      <c r="AU18" s="123"/>
      <c r="AV18" s="9"/>
    </row>
    <row r="19" spans="2:48" ht="15" customHeight="1" thickBot="1">
      <c r="B19" s="9"/>
      <c r="C19" s="87"/>
      <c r="D19" s="88"/>
      <c r="E19" s="88"/>
      <c r="F19" s="88"/>
      <c r="G19" s="88"/>
      <c r="H19" s="88"/>
      <c r="I19" s="88"/>
      <c r="J19" s="88"/>
      <c r="K19" s="89"/>
      <c r="L19" s="9"/>
      <c r="M19" s="13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136"/>
      <c r="AO19" s="137"/>
      <c r="AP19" s="137"/>
      <c r="AQ19" s="137"/>
      <c r="AR19" s="137"/>
      <c r="AS19" s="137"/>
      <c r="AT19" s="124"/>
      <c r="AU19" s="125"/>
      <c r="AV19" s="9"/>
    </row>
    <row r="20" spans="2:48" ht="15.75" thickBo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3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14"/>
      <c r="AV20" s="9"/>
    </row>
    <row r="21" spans="2:48" ht="18.75">
      <c r="B21" s="9"/>
      <c r="C21" s="90" t="s">
        <v>15</v>
      </c>
      <c r="D21" s="91"/>
      <c r="E21" s="91"/>
      <c r="F21" s="91"/>
      <c r="G21" s="91"/>
      <c r="H21" s="91"/>
      <c r="I21" s="91"/>
      <c r="J21" s="91"/>
      <c r="K21" s="92"/>
      <c r="L21" s="9"/>
      <c r="M21" s="13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68" t="s">
        <v>3</v>
      </c>
      <c r="AO21" s="69"/>
      <c r="AP21" s="69"/>
      <c r="AQ21" s="69"/>
      <c r="AR21" s="69"/>
      <c r="AS21" s="69"/>
      <c r="AT21" s="69"/>
      <c r="AU21" s="70"/>
      <c r="AV21" s="9"/>
    </row>
    <row r="22" spans="2:48">
      <c r="B22" s="9"/>
      <c r="C22" s="93"/>
      <c r="D22" s="94"/>
      <c r="E22" s="94"/>
      <c r="F22" s="94"/>
      <c r="G22" s="94"/>
      <c r="H22" s="94"/>
      <c r="I22" s="94"/>
      <c r="J22" s="94"/>
      <c r="K22" s="95"/>
      <c r="L22" s="9"/>
      <c r="M22" s="13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71">
        <f>Cal!F6</f>
        <v>25</v>
      </c>
      <c r="AO22" s="72"/>
      <c r="AP22" s="72"/>
      <c r="AQ22" s="72"/>
      <c r="AR22" s="72"/>
      <c r="AS22" s="72"/>
      <c r="AT22" s="72"/>
      <c r="AU22" s="73"/>
      <c r="AV22" s="9"/>
    </row>
    <row r="23" spans="2:48">
      <c r="B23" s="9"/>
      <c r="C23" s="96">
        <f>C16-C9</f>
        <v>-2</v>
      </c>
      <c r="D23" s="97"/>
      <c r="E23" s="97"/>
      <c r="F23" s="97"/>
      <c r="G23" s="97"/>
      <c r="H23" s="97"/>
      <c r="I23" s="97"/>
      <c r="J23" s="97"/>
      <c r="K23" s="98"/>
      <c r="L23" s="9"/>
      <c r="M23" s="13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74"/>
      <c r="AO23" s="75"/>
      <c r="AP23" s="75"/>
      <c r="AQ23" s="75"/>
      <c r="AR23" s="75"/>
      <c r="AS23" s="75"/>
      <c r="AT23" s="75"/>
      <c r="AU23" s="76"/>
      <c r="AV23" s="9"/>
    </row>
    <row r="24" spans="2:48" ht="18.75">
      <c r="B24" s="9"/>
      <c r="C24" s="99"/>
      <c r="D24" s="97"/>
      <c r="E24" s="97"/>
      <c r="F24" s="97"/>
      <c r="G24" s="97"/>
      <c r="H24" s="97"/>
      <c r="I24" s="97"/>
      <c r="J24" s="97"/>
      <c r="K24" s="98"/>
      <c r="L24" s="9"/>
      <c r="M24" s="144" t="s">
        <v>31</v>
      </c>
      <c r="N24" s="145"/>
      <c r="O24" s="145"/>
      <c r="P24" s="145"/>
      <c r="Q24" s="146"/>
      <c r="R24" s="147" t="s">
        <v>32</v>
      </c>
      <c r="S24" s="148"/>
      <c r="T24" s="148"/>
      <c r="U24" s="148"/>
      <c r="V24" s="149"/>
      <c r="W24" s="150" t="s">
        <v>16</v>
      </c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2"/>
      <c r="AN24" s="69" t="s">
        <v>11</v>
      </c>
      <c r="AO24" s="69"/>
      <c r="AP24" s="69"/>
      <c r="AQ24" s="69"/>
      <c r="AR24" s="69"/>
      <c r="AS24" s="69"/>
      <c r="AT24" s="69"/>
      <c r="AU24" s="70"/>
      <c r="AV24" s="9"/>
    </row>
    <row r="25" spans="2:48">
      <c r="B25" s="9"/>
      <c r="C25" s="99"/>
      <c r="D25" s="97"/>
      <c r="E25" s="97"/>
      <c r="F25" s="97"/>
      <c r="G25" s="97"/>
      <c r="H25" s="97"/>
      <c r="I25" s="97"/>
      <c r="J25" s="97"/>
      <c r="K25" s="98"/>
      <c r="L25" s="9"/>
      <c r="M25" s="115">
        <f>Cal!W6</f>
        <v>1402</v>
      </c>
      <c r="N25" s="116"/>
      <c r="O25" s="116"/>
      <c r="P25" s="116"/>
      <c r="Q25" s="117"/>
      <c r="R25" s="121">
        <f>Cal!W5</f>
        <v>60</v>
      </c>
      <c r="S25" s="116"/>
      <c r="T25" s="116"/>
      <c r="U25" s="116"/>
      <c r="V25" s="117"/>
      <c r="W25" s="128" t="s">
        <v>30</v>
      </c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30"/>
      <c r="AN25" s="72">
        <f>Cal!H6</f>
        <v>5</v>
      </c>
      <c r="AO25" s="72"/>
      <c r="AP25" s="72"/>
      <c r="AQ25" s="72"/>
      <c r="AR25" s="72"/>
      <c r="AS25" s="72"/>
      <c r="AT25" s="72"/>
      <c r="AU25" s="73"/>
      <c r="AV25" s="9"/>
    </row>
    <row r="26" spans="2:48" ht="15.75" thickBot="1">
      <c r="B26" s="9"/>
      <c r="C26" s="100"/>
      <c r="D26" s="101"/>
      <c r="E26" s="101"/>
      <c r="F26" s="101"/>
      <c r="G26" s="101"/>
      <c r="H26" s="101"/>
      <c r="I26" s="101"/>
      <c r="J26" s="101"/>
      <c r="K26" s="102"/>
      <c r="L26" s="9"/>
      <c r="M26" s="118"/>
      <c r="N26" s="119"/>
      <c r="O26" s="119"/>
      <c r="P26" s="119"/>
      <c r="Q26" s="120"/>
      <c r="R26" s="118"/>
      <c r="S26" s="119"/>
      <c r="T26" s="119"/>
      <c r="U26" s="119"/>
      <c r="V26" s="120"/>
      <c r="W26" s="131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3"/>
      <c r="AN26" s="75"/>
      <c r="AO26" s="75"/>
      <c r="AP26" s="75"/>
      <c r="AQ26" s="75"/>
      <c r="AR26" s="75"/>
      <c r="AS26" s="75"/>
      <c r="AT26" s="75"/>
      <c r="AU26" s="76"/>
      <c r="AV26" s="9"/>
    </row>
    <row r="27" spans="2:48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2:48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</sheetData>
  <mergeCells count="24">
    <mergeCell ref="W25:AM26"/>
    <mergeCell ref="AN16:AS19"/>
    <mergeCell ref="AT16:AU19"/>
    <mergeCell ref="AN9:AS12"/>
    <mergeCell ref="C9:K12"/>
    <mergeCell ref="M24:Q24"/>
    <mergeCell ref="R24:V24"/>
    <mergeCell ref="W24:AM24"/>
    <mergeCell ref="C2:AV3"/>
    <mergeCell ref="C5:L5"/>
    <mergeCell ref="AN21:AU21"/>
    <mergeCell ref="AN24:AU24"/>
    <mergeCell ref="AN22:AU23"/>
    <mergeCell ref="C14:K15"/>
    <mergeCell ref="C16:K19"/>
    <mergeCell ref="C21:K22"/>
    <mergeCell ref="C23:K26"/>
    <mergeCell ref="AN7:AU8"/>
    <mergeCell ref="AN14:AU15"/>
    <mergeCell ref="M25:Q26"/>
    <mergeCell ref="R25:V26"/>
    <mergeCell ref="AT9:AU12"/>
    <mergeCell ref="C7:K8"/>
    <mergeCell ref="AN25:AU26"/>
  </mergeCells>
  <pageMargins left="0.7" right="0.7" top="0.75" bottom="0.75" header="0.3" footer="0.3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W47"/>
  <sheetViews>
    <sheetView tabSelected="1" zoomScale="117" zoomScaleNormal="85" workbookViewId="0">
      <selection activeCell="J16" sqref="J16"/>
    </sheetView>
  </sheetViews>
  <sheetFormatPr defaultRowHeight="15"/>
  <cols>
    <col min="2" max="2" width="10.140625" bestFit="1" customWidth="1"/>
    <col min="3" max="4" width="8" customWidth="1"/>
    <col min="10" max="10" width="11.85546875" customWidth="1"/>
    <col min="11" max="11" width="10.140625" customWidth="1"/>
    <col min="12" max="12" width="9.7109375" bestFit="1" customWidth="1"/>
    <col min="13" max="13" width="11.42578125" bestFit="1" customWidth="1"/>
    <col min="14" max="14" width="11.140625" bestFit="1" customWidth="1"/>
    <col min="15" max="15" width="6.140625" bestFit="1" customWidth="1"/>
    <col min="16" max="16" width="14.28515625" bestFit="1" customWidth="1"/>
    <col min="17" max="17" width="17.42578125" bestFit="1" customWidth="1"/>
    <col min="18" max="18" width="14.7109375" bestFit="1" customWidth="1"/>
    <col min="19" max="19" width="18.28515625" bestFit="1" customWidth="1"/>
    <col min="20" max="20" width="17.85546875" bestFit="1" customWidth="1"/>
    <col min="21" max="21" width="10.5703125" bestFit="1" customWidth="1"/>
    <col min="22" max="22" width="11.140625" bestFit="1" customWidth="1"/>
  </cols>
  <sheetData>
    <row r="4" spans="2:23" ht="15.75" thickBot="1"/>
    <row r="5" spans="2:23">
      <c r="B5" s="29" t="s">
        <v>22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1"/>
      <c r="S5" t="s">
        <v>19</v>
      </c>
      <c r="T5" s="7">
        <f>I23</f>
        <v>1464</v>
      </c>
      <c r="V5" t="s">
        <v>36</v>
      </c>
      <c r="W5" s="8">
        <f>L23</f>
        <v>60</v>
      </c>
    </row>
    <row r="6" spans="2:23">
      <c r="B6" s="32"/>
      <c r="E6" s="4" t="s">
        <v>3</v>
      </c>
      <c r="F6" s="25">
        <v>25</v>
      </c>
      <c r="G6" s="4" t="s">
        <v>4</v>
      </c>
      <c r="H6" s="6">
        <v>5</v>
      </c>
      <c r="I6" s="1"/>
      <c r="J6" s="1"/>
      <c r="K6" s="1"/>
      <c r="L6" s="1"/>
      <c r="M6" s="1" t="s">
        <v>38</v>
      </c>
      <c r="N6" s="1"/>
      <c r="O6" s="63">
        <v>100</v>
      </c>
      <c r="P6" s="1"/>
      <c r="Q6" s="1"/>
      <c r="R6" s="33"/>
      <c r="S6" t="s">
        <v>20</v>
      </c>
      <c r="T6" s="5">
        <f>J18</f>
        <v>1032</v>
      </c>
      <c r="V6" t="s">
        <v>37</v>
      </c>
      <c r="W6" s="7">
        <f>K23</f>
        <v>1402</v>
      </c>
    </row>
    <row r="7" spans="2:23">
      <c r="B7" s="3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33"/>
      <c r="V7" t="s">
        <v>6</v>
      </c>
      <c r="W7" s="5">
        <f>W5+W6</f>
        <v>1462</v>
      </c>
    </row>
    <row r="8" spans="2:23">
      <c r="B8" s="32" t="s">
        <v>0</v>
      </c>
      <c r="E8" s="153" t="s">
        <v>1</v>
      </c>
      <c r="F8" s="153"/>
      <c r="G8" s="153"/>
      <c r="H8" s="153"/>
      <c r="I8" s="1"/>
      <c r="J8" s="1"/>
      <c r="K8" s="154" t="s">
        <v>35</v>
      </c>
      <c r="L8" s="154"/>
      <c r="M8" s="1"/>
      <c r="N8" s="1"/>
      <c r="O8" s="1"/>
      <c r="P8" s="1"/>
      <c r="Q8" s="1"/>
      <c r="R8" s="33"/>
      <c r="T8" t="s">
        <v>40</v>
      </c>
      <c r="U8" s="3">
        <f>E24</f>
        <v>610</v>
      </c>
      <c r="V8" t="s">
        <v>2</v>
      </c>
    </row>
    <row r="9" spans="2:23">
      <c r="B9" s="34"/>
      <c r="C9" s="2"/>
      <c r="D9" s="2"/>
      <c r="E9" s="23" t="s">
        <v>2</v>
      </c>
      <c r="F9" s="23" t="s">
        <v>3</v>
      </c>
      <c r="G9" s="23" t="s">
        <v>4</v>
      </c>
      <c r="H9" s="23" t="s">
        <v>5</v>
      </c>
      <c r="I9" s="23" t="s">
        <v>17</v>
      </c>
      <c r="J9" s="23" t="s">
        <v>18</v>
      </c>
      <c r="K9" s="23" t="s">
        <v>33</v>
      </c>
      <c r="L9" s="23" t="s">
        <v>34</v>
      </c>
      <c r="M9" s="23" t="s">
        <v>44</v>
      </c>
      <c r="N9" s="23" t="s">
        <v>6</v>
      </c>
      <c r="O9" s="23" t="s">
        <v>28</v>
      </c>
      <c r="P9" s="23" t="s">
        <v>29</v>
      </c>
      <c r="Q9" s="23" t="s">
        <v>43</v>
      </c>
      <c r="R9" s="64" t="s">
        <v>45</v>
      </c>
      <c r="T9" t="s">
        <v>40</v>
      </c>
      <c r="U9" s="50">
        <f>E26</f>
        <v>10.166666666666666</v>
      </c>
      <c r="V9" t="s">
        <v>14</v>
      </c>
    </row>
    <row r="10" spans="2:23">
      <c r="B10" s="156">
        <v>0.35416666666666669</v>
      </c>
      <c r="C10" s="157">
        <v>0.375</v>
      </c>
      <c r="D10" s="22">
        <f>E10*60</f>
        <v>1800</v>
      </c>
      <c r="E10" s="23">
        <v>30</v>
      </c>
      <c r="F10" s="23">
        <f>F$6</f>
        <v>25</v>
      </c>
      <c r="G10" s="23">
        <f>H$6</f>
        <v>5</v>
      </c>
      <c r="H10" s="23">
        <f>G10*E10</f>
        <v>150</v>
      </c>
      <c r="I10" s="24">
        <f>E10*60/F10</f>
        <v>72</v>
      </c>
      <c r="J10" s="24">
        <f>I10</f>
        <v>72</v>
      </c>
      <c r="K10" s="25">
        <v>60</v>
      </c>
      <c r="L10" s="25">
        <v>10</v>
      </c>
      <c r="M10" s="23">
        <f>L10+K10</f>
        <v>70</v>
      </c>
      <c r="N10" s="4">
        <f>M10</f>
        <v>70</v>
      </c>
      <c r="O10" s="52">
        <f>(K10*F10/D10)*100</f>
        <v>83.333333333333343</v>
      </c>
      <c r="P10" s="26">
        <f>(L10/M10)*100</f>
        <v>14.285714285714285</v>
      </c>
      <c r="Q10" s="26">
        <f>M10/(D10/F10)*100</f>
        <v>97.222222222222214</v>
      </c>
      <c r="R10" s="36">
        <f>((I10-M10)*F10)/60</f>
        <v>0.83333333333333337</v>
      </c>
      <c r="S10" s="3"/>
      <c r="T10" t="s">
        <v>46</v>
      </c>
      <c r="U10" s="3">
        <f>((K23*F6)/E25)*100</f>
        <v>95.765027322404379</v>
      </c>
      <c r="V10" t="s">
        <v>7</v>
      </c>
    </row>
    <row r="11" spans="2:23">
      <c r="B11" s="156">
        <v>0.375</v>
      </c>
      <c r="C11" s="157">
        <v>0.41666666666666669</v>
      </c>
      <c r="D11" s="22">
        <f>E11*60</f>
        <v>3600</v>
      </c>
      <c r="E11" s="23">
        <v>60</v>
      </c>
      <c r="F11" s="23">
        <f>F$6</f>
        <v>25</v>
      </c>
      <c r="G11" s="23">
        <f t="shared" ref="G11:G21" si="0">H$6</f>
        <v>5</v>
      </c>
      <c r="H11" s="23">
        <f>G11*E11</f>
        <v>300</v>
      </c>
      <c r="I11" s="24">
        <f t="shared" ref="I11:I21" si="1">E11*60/F11</f>
        <v>144</v>
      </c>
      <c r="J11" s="24">
        <f>J10+I11</f>
        <v>216</v>
      </c>
      <c r="K11" s="25">
        <v>100</v>
      </c>
      <c r="L11" s="25">
        <v>44</v>
      </c>
      <c r="M11" s="23">
        <f>L11+K11</f>
        <v>144</v>
      </c>
      <c r="N11" s="4">
        <f>N10+M11</f>
        <v>214</v>
      </c>
      <c r="O11" s="52">
        <f>(K11*F11/D11)*100</f>
        <v>69.444444444444443</v>
      </c>
      <c r="P11" s="26">
        <f>(L11/M11)*100</f>
        <v>30.555555555555557</v>
      </c>
      <c r="Q11" s="26">
        <f>M11/(D11/F11)*100</f>
        <v>100</v>
      </c>
      <c r="R11" s="36">
        <f>((I11-M11)*F11)/60</f>
        <v>0</v>
      </c>
      <c r="T11" t="s">
        <v>48</v>
      </c>
      <c r="U11" s="3">
        <f>(L23/M23)*100</f>
        <v>4.1039671682626535</v>
      </c>
      <c r="V11" t="s">
        <v>7</v>
      </c>
    </row>
    <row r="12" spans="2:23">
      <c r="B12" s="156">
        <v>0.4236111111111111</v>
      </c>
      <c r="C12" s="157">
        <v>0.45833333333333331</v>
      </c>
      <c r="D12" s="22">
        <f>E12*60</f>
        <v>3000</v>
      </c>
      <c r="E12" s="23">
        <v>50</v>
      </c>
      <c r="F12" s="23">
        <f t="shared" ref="F12:F22" si="2">F$6</f>
        <v>25</v>
      </c>
      <c r="G12" s="23">
        <f t="shared" si="0"/>
        <v>5</v>
      </c>
      <c r="H12" s="23">
        <f t="shared" ref="H12:H21" si="3">G12*E12</f>
        <v>250</v>
      </c>
      <c r="I12" s="24">
        <f t="shared" si="1"/>
        <v>120</v>
      </c>
      <c r="J12" s="24">
        <f t="shared" ref="J12:J13" si="4">J11+I12</f>
        <v>336</v>
      </c>
      <c r="K12" s="25">
        <v>119</v>
      </c>
      <c r="L12" s="25">
        <v>1</v>
      </c>
      <c r="M12" s="23">
        <f>L12+K12</f>
        <v>120</v>
      </c>
      <c r="N12" s="4">
        <f>N11+M12</f>
        <v>334</v>
      </c>
      <c r="O12" s="52">
        <f>(K12*F12/D12)*100</f>
        <v>99.166666666666671</v>
      </c>
      <c r="P12" s="26">
        <f>(L12/M12)*100</f>
        <v>0.83333333333333337</v>
      </c>
      <c r="Q12" s="26">
        <f>M12/(D12/F12)*100</f>
        <v>100</v>
      </c>
      <c r="R12" s="36">
        <f>((I12-M12)*F12)/60</f>
        <v>0</v>
      </c>
      <c r="T12" t="s">
        <v>47</v>
      </c>
      <c r="U12" s="3" t="e">
        <f>((K25*F8)/E27)*100</f>
        <v>#DIV/0!</v>
      </c>
      <c r="V12" t="s">
        <v>7</v>
      </c>
    </row>
    <row r="13" spans="2:23">
      <c r="B13" s="156">
        <v>0.45833333333333331</v>
      </c>
      <c r="C13" s="157">
        <v>0.5</v>
      </c>
      <c r="D13" s="22">
        <f>E13*60</f>
        <v>3600</v>
      </c>
      <c r="E13" s="23">
        <v>60</v>
      </c>
      <c r="F13" s="23">
        <f t="shared" si="2"/>
        <v>25</v>
      </c>
      <c r="G13" s="23">
        <f t="shared" si="0"/>
        <v>5</v>
      </c>
      <c r="H13" s="23">
        <f t="shared" si="3"/>
        <v>300</v>
      </c>
      <c r="I13" s="24">
        <f t="shared" si="1"/>
        <v>144</v>
      </c>
      <c r="J13" s="24">
        <f t="shared" si="4"/>
        <v>480</v>
      </c>
      <c r="K13" s="25">
        <v>144</v>
      </c>
      <c r="L13" s="25">
        <v>0</v>
      </c>
      <c r="M13" s="23">
        <f>L13+K13</f>
        <v>144</v>
      </c>
      <c r="N13" s="4">
        <f>N12+M13</f>
        <v>478</v>
      </c>
      <c r="O13" s="52">
        <f>(K13*F13/D13)*100</f>
        <v>100</v>
      </c>
      <c r="P13" s="26">
        <f>(L13/M13)*100</f>
        <v>0</v>
      </c>
      <c r="Q13" s="26">
        <f>M13/(D13/F13)*100</f>
        <v>100</v>
      </c>
      <c r="R13" s="36">
        <f>((I13-M13)*F13)/60</f>
        <v>0</v>
      </c>
      <c r="T13" t="s">
        <v>49</v>
      </c>
      <c r="U13" s="3" t="e">
        <f>(L25/M25)*100</f>
        <v>#DIV/0!</v>
      </c>
      <c r="V13" t="s">
        <v>7</v>
      </c>
    </row>
    <row r="14" spans="2:23">
      <c r="B14" s="156">
        <v>0.5</v>
      </c>
      <c r="C14" s="157">
        <v>0.54166666666666663</v>
      </c>
      <c r="D14" s="21"/>
      <c r="E14" s="27"/>
      <c r="F14" s="27"/>
      <c r="G14" s="27"/>
      <c r="H14" s="27"/>
      <c r="I14" s="27"/>
      <c r="J14" s="27"/>
      <c r="K14" s="27"/>
      <c r="L14" s="27"/>
      <c r="M14" s="27"/>
      <c r="N14" s="60"/>
      <c r="O14" s="53"/>
      <c r="P14" s="28"/>
      <c r="Q14" s="28"/>
      <c r="R14" s="37"/>
    </row>
    <row r="15" spans="2:23">
      <c r="B15" s="156">
        <v>0.54166666666666663</v>
      </c>
      <c r="C15" s="157">
        <v>0.58333333333333337</v>
      </c>
      <c r="D15" s="22">
        <f>E15*60</f>
        <v>3600</v>
      </c>
      <c r="E15" s="23">
        <v>60</v>
      </c>
      <c r="F15" s="23">
        <v>25</v>
      </c>
      <c r="G15" s="23">
        <f t="shared" si="0"/>
        <v>5</v>
      </c>
      <c r="H15" s="23">
        <f t="shared" si="3"/>
        <v>300</v>
      </c>
      <c r="I15" s="24">
        <f t="shared" si="1"/>
        <v>144</v>
      </c>
      <c r="J15" s="24">
        <f>J13+I15</f>
        <v>624</v>
      </c>
      <c r="K15" s="25">
        <v>144</v>
      </c>
      <c r="L15" s="25">
        <v>0</v>
      </c>
      <c r="M15" s="23">
        <f t="shared" ref="M15:M22" si="5">L15+K15</f>
        <v>144</v>
      </c>
      <c r="N15" s="4">
        <f>N13+M15</f>
        <v>622</v>
      </c>
      <c r="O15" s="52">
        <f t="shared" ref="O15:O22" si="6">(K15*F15/D15)*100</f>
        <v>100</v>
      </c>
      <c r="P15" s="26">
        <f t="shared" ref="P15:P22" si="7">(L15/M15)*100</f>
        <v>0</v>
      </c>
      <c r="Q15" s="26">
        <f t="shared" ref="Q15:Q22" si="8">M15/(D15/F15)*100</f>
        <v>100</v>
      </c>
      <c r="R15" s="36">
        <f t="shared" ref="R15:R22" si="9">((I15-M15)*F15)/60</f>
        <v>0</v>
      </c>
    </row>
    <row r="16" spans="2:23">
      <c r="B16" s="156">
        <v>0.58333333333333337</v>
      </c>
      <c r="C16" s="157">
        <v>0.625</v>
      </c>
      <c r="D16" s="22">
        <f t="shared" ref="D16:D21" si="10">E16*60</f>
        <v>3600</v>
      </c>
      <c r="E16" s="23">
        <v>60</v>
      </c>
      <c r="F16" s="23">
        <v>25</v>
      </c>
      <c r="G16" s="23">
        <f t="shared" si="0"/>
        <v>5</v>
      </c>
      <c r="H16" s="23">
        <f t="shared" si="3"/>
        <v>300</v>
      </c>
      <c r="I16" s="24">
        <f t="shared" si="1"/>
        <v>144</v>
      </c>
      <c r="J16" s="24">
        <f t="shared" ref="J16:J22" si="11">J15+I16</f>
        <v>768</v>
      </c>
      <c r="K16" s="25">
        <v>140</v>
      </c>
      <c r="L16" s="25">
        <v>4</v>
      </c>
      <c r="M16" s="23">
        <f t="shared" si="5"/>
        <v>144</v>
      </c>
      <c r="N16" s="4">
        <f t="shared" ref="N16:N22" si="12">N15+M16</f>
        <v>766</v>
      </c>
      <c r="O16" s="52">
        <f t="shared" si="6"/>
        <v>97.222222222222214</v>
      </c>
      <c r="P16" s="26">
        <f t="shared" si="7"/>
        <v>2.7777777777777777</v>
      </c>
      <c r="Q16" s="26">
        <f t="shared" si="8"/>
        <v>100</v>
      </c>
      <c r="R16" s="36">
        <f t="shared" si="9"/>
        <v>0</v>
      </c>
    </row>
    <row r="17" spans="2:21">
      <c r="B17" s="156">
        <v>0.63194444444444442</v>
      </c>
      <c r="C17" s="157">
        <v>0.66666666666666663</v>
      </c>
      <c r="D17" s="22">
        <f t="shared" si="10"/>
        <v>3000</v>
      </c>
      <c r="E17" s="23">
        <v>50</v>
      </c>
      <c r="F17" s="23">
        <v>25</v>
      </c>
      <c r="G17" s="23">
        <f t="shared" si="0"/>
        <v>5</v>
      </c>
      <c r="H17" s="23">
        <f t="shared" si="3"/>
        <v>250</v>
      </c>
      <c r="I17" s="24">
        <f t="shared" si="1"/>
        <v>120</v>
      </c>
      <c r="J17" s="24">
        <f t="shared" si="11"/>
        <v>888</v>
      </c>
      <c r="K17" s="25">
        <v>119</v>
      </c>
      <c r="L17" s="25">
        <v>1</v>
      </c>
      <c r="M17" s="23">
        <f t="shared" si="5"/>
        <v>120</v>
      </c>
      <c r="N17" s="4">
        <f t="shared" si="12"/>
        <v>886</v>
      </c>
      <c r="O17" s="52">
        <f t="shared" si="6"/>
        <v>99.166666666666671</v>
      </c>
      <c r="P17" s="26">
        <f t="shared" si="7"/>
        <v>0.83333333333333337</v>
      </c>
      <c r="Q17" s="26">
        <f t="shared" si="8"/>
        <v>100</v>
      </c>
      <c r="R17" s="36">
        <f t="shared" si="9"/>
        <v>0</v>
      </c>
    </row>
    <row r="18" spans="2:21">
      <c r="B18" s="156">
        <v>0.66666666666666663</v>
      </c>
      <c r="C18" s="157">
        <v>0.70833333333333337</v>
      </c>
      <c r="D18" s="22">
        <f t="shared" si="10"/>
        <v>3600</v>
      </c>
      <c r="E18" s="23">
        <v>60</v>
      </c>
      <c r="F18" s="23">
        <f t="shared" si="2"/>
        <v>25</v>
      </c>
      <c r="G18" s="23">
        <f t="shared" si="0"/>
        <v>5</v>
      </c>
      <c r="H18" s="23">
        <f t="shared" si="3"/>
        <v>300</v>
      </c>
      <c r="I18" s="24">
        <f t="shared" si="1"/>
        <v>144</v>
      </c>
      <c r="J18" s="24">
        <f t="shared" si="11"/>
        <v>1032</v>
      </c>
      <c r="K18" s="25">
        <v>144</v>
      </c>
      <c r="L18" s="25">
        <v>0</v>
      </c>
      <c r="M18" s="23">
        <f t="shared" si="5"/>
        <v>144</v>
      </c>
      <c r="N18" s="4">
        <f t="shared" si="12"/>
        <v>1030</v>
      </c>
      <c r="O18" s="52">
        <f t="shared" si="6"/>
        <v>100</v>
      </c>
      <c r="P18" s="26">
        <f t="shared" si="7"/>
        <v>0</v>
      </c>
      <c r="Q18" s="26">
        <f t="shared" si="8"/>
        <v>100</v>
      </c>
      <c r="R18" s="36">
        <f t="shared" si="9"/>
        <v>0</v>
      </c>
    </row>
    <row r="19" spans="2:21">
      <c r="B19" s="156">
        <v>0.72222222222222221</v>
      </c>
      <c r="C19" s="157">
        <v>0.75</v>
      </c>
      <c r="D19" s="22">
        <f t="shared" si="10"/>
        <v>2400</v>
      </c>
      <c r="E19" s="23">
        <v>40</v>
      </c>
      <c r="F19" s="23">
        <f t="shared" si="2"/>
        <v>25</v>
      </c>
      <c r="G19" s="23">
        <f t="shared" si="0"/>
        <v>5</v>
      </c>
      <c r="H19" s="23">
        <f t="shared" si="3"/>
        <v>200</v>
      </c>
      <c r="I19" s="24">
        <f t="shared" si="1"/>
        <v>96</v>
      </c>
      <c r="J19" s="24">
        <f t="shared" si="11"/>
        <v>1128</v>
      </c>
      <c r="K19" s="25">
        <v>96</v>
      </c>
      <c r="L19" s="25">
        <v>0</v>
      </c>
      <c r="M19" s="23">
        <f t="shared" si="5"/>
        <v>96</v>
      </c>
      <c r="N19" s="4">
        <f t="shared" si="12"/>
        <v>1126</v>
      </c>
      <c r="O19" s="52">
        <f t="shared" si="6"/>
        <v>100</v>
      </c>
      <c r="P19" s="26">
        <f t="shared" si="7"/>
        <v>0</v>
      </c>
      <c r="Q19" s="26">
        <f t="shared" si="8"/>
        <v>100</v>
      </c>
      <c r="R19" s="36">
        <f t="shared" si="9"/>
        <v>0</v>
      </c>
    </row>
    <row r="20" spans="2:21">
      <c r="B20" s="156">
        <v>0.75</v>
      </c>
      <c r="C20" s="157">
        <v>0.79166666666666663</v>
      </c>
      <c r="D20" s="22">
        <f t="shared" si="10"/>
        <v>3600</v>
      </c>
      <c r="E20" s="23">
        <v>60</v>
      </c>
      <c r="F20" s="23">
        <f t="shared" si="2"/>
        <v>25</v>
      </c>
      <c r="G20" s="23">
        <f t="shared" si="0"/>
        <v>5</v>
      </c>
      <c r="H20" s="23">
        <f t="shared" si="3"/>
        <v>300</v>
      </c>
      <c r="I20" s="24">
        <f t="shared" si="1"/>
        <v>144</v>
      </c>
      <c r="J20" s="24">
        <f t="shared" si="11"/>
        <v>1272</v>
      </c>
      <c r="K20" s="25">
        <v>144</v>
      </c>
      <c r="L20" s="25">
        <v>0</v>
      </c>
      <c r="M20" s="23">
        <f t="shared" si="5"/>
        <v>144</v>
      </c>
      <c r="N20" s="4">
        <f t="shared" si="12"/>
        <v>1270</v>
      </c>
      <c r="O20" s="54">
        <f t="shared" si="6"/>
        <v>100</v>
      </c>
      <c r="P20" s="26">
        <f t="shared" si="7"/>
        <v>0</v>
      </c>
      <c r="Q20" s="26">
        <f t="shared" si="8"/>
        <v>100</v>
      </c>
      <c r="R20" s="36">
        <f t="shared" si="9"/>
        <v>0</v>
      </c>
    </row>
    <row r="21" spans="2:21">
      <c r="B21" s="156">
        <v>0.79166666666666663</v>
      </c>
      <c r="C21" s="157">
        <v>0.83333333333333337</v>
      </c>
      <c r="D21" s="22">
        <f t="shared" si="10"/>
        <v>3600</v>
      </c>
      <c r="E21" s="23">
        <v>60</v>
      </c>
      <c r="F21" s="23">
        <f t="shared" si="2"/>
        <v>25</v>
      </c>
      <c r="G21" s="23">
        <f t="shared" si="0"/>
        <v>5</v>
      </c>
      <c r="H21" s="23">
        <f t="shared" si="3"/>
        <v>300</v>
      </c>
      <c r="I21" s="24">
        <f t="shared" si="1"/>
        <v>144</v>
      </c>
      <c r="J21" s="24">
        <f t="shared" si="11"/>
        <v>1416</v>
      </c>
      <c r="K21" s="25">
        <v>144</v>
      </c>
      <c r="L21" s="25">
        <v>0</v>
      </c>
      <c r="M21" s="23">
        <f t="shared" si="5"/>
        <v>144</v>
      </c>
      <c r="N21" s="4">
        <f t="shared" si="12"/>
        <v>1414</v>
      </c>
      <c r="O21" s="52">
        <f t="shared" si="6"/>
        <v>100</v>
      </c>
      <c r="P21" s="26">
        <f t="shared" si="7"/>
        <v>0</v>
      </c>
      <c r="Q21" s="26">
        <f t="shared" si="8"/>
        <v>100</v>
      </c>
      <c r="R21" s="36">
        <f t="shared" si="9"/>
        <v>0</v>
      </c>
      <c r="U21" s="17"/>
    </row>
    <row r="22" spans="2:21">
      <c r="B22" s="156">
        <v>0.83333333333333337</v>
      </c>
      <c r="C22" s="157">
        <v>0.84722222222222221</v>
      </c>
      <c r="D22" s="22">
        <f t="shared" ref="D22" si="13">E22*60</f>
        <v>1200</v>
      </c>
      <c r="E22" s="23">
        <v>20</v>
      </c>
      <c r="F22" s="23">
        <f t="shared" si="2"/>
        <v>25</v>
      </c>
      <c r="G22" s="23">
        <f t="shared" ref="G22" si="14">H$6</f>
        <v>5</v>
      </c>
      <c r="H22" s="23">
        <f t="shared" ref="H22" si="15">G22*E22</f>
        <v>100</v>
      </c>
      <c r="I22" s="24">
        <f t="shared" ref="I22" si="16">E22*60/F22</f>
        <v>48</v>
      </c>
      <c r="J22" s="24">
        <f t="shared" si="11"/>
        <v>1464</v>
      </c>
      <c r="K22" s="25">
        <v>48</v>
      </c>
      <c r="L22" s="25">
        <v>0</v>
      </c>
      <c r="M22" s="23">
        <f t="shared" si="5"/>
        <v>48</v>
      </c>
      <c r="N22" s="4">
        <f t="shared" si="12"/>
        <v>1462</v>
      </c>
      <c r="O22" s="52">
        <f t="shared" si="6"/>
        <v>100</v>
      </c>
      <c r="P22" s="26">
        <f t="shared" si="7"/>
        <v>0</v>
      </c>
      <c r="Q22" s="26">
        <f t="shared" si="8"/>
        <v>100</v>
      </c>
      <c r="R22" s="36">
        <f t="shared" si="9"/>
        <v>0</v>
      </c>
      <c r="U22" s="17"/>
    </row>
    <row r="23" spans="2:21">
      <c r="B23" s="34"/>
      <c r="C23" s="2"/>
      <c r="F23" s="1"/>
      <c r="G23" s="1"/>
      <c r="H23" s="1"/>
      <c r="I23" s="65">
        <f>SUM(I10:I22)</f>
        <v>1464</v>
      </c>
      <c r="J23" s="65"/>
      <c r="K23" s="1">
        <f>SUM(K10:K13,K15:K22)</f>
        <v>1402</v>
      </c>
      <c r="L23" s="1">
        <f>SUM(L10:L13,L15:L22)</f>
        <v>60</v>
      </c>
      <c r="M23" s="1">
        <f xml:space="preserve"> K23+L23</f>
        <v>1462</v>
      </c>
      <c r="N23" s="1"/>
      <c r="O23" s="3">
        <f>SUM(O10:O22)/12</f>
        <v>95.694444444444443</v>
      </c>
      <c r="P23" s="3">
        <f>SUM(L23/M23)*100</f>
        <v>4.1039671682626535</v>
      </c>
      <c r="Q23" s="3">
        <f>SUM(Q10:Q22)/12</f>
        <v>99.768518518518519</v>
      </c>
      <c r="R23" s="38">
        <f>SUM(R10:R22)/12</f>
        <v>6.9444444444444448E-2</v>
      </c>
    </row>
    <row r="24" spans="2:21">
      <c r="B24" s="34"/>
      <c r="C24" s="2"/>
      <c r="D24" s="5" t="s">
        <v>2</v>
      </c>
      <c r="E24" s="1">
        <f>SUM(E10:E22)</f>
        <v>610</v>
      </c>
      <c r="F24" s="1"/>
      <c r="G24" s="1"/>
      <c r="H24" s="1"/>
      <c r="I24" s="65"/>
      <c r="J24" s="65"/>
      <c r="K24" s="1"/>
      <c r="L24" s="1"/>
      <c r="M24" s="1"/>
      <c r="N24" s="1"/>
      <c r="O24" s="3"/>
      <c r="P24" s="3"/>
      <c r="Q24" s="3"/>
      <c r="R24" s="38"/>
    </row>
    <row r="25" spans="2:21">
      <c r="B25" s="34"/>
      <c r="C25" s="2"/>
      <c r="D25" s="5" t="s">
        <v>39</v>
      </c>
      <c r="E25" s="65">
        <f>SUM(D10:D22)</f>
        <v>36600</v>
      </c>
      <c r="F25" s="1"/>
      <c r="G25" s="1"/>
      <c r="H25" s="1"/>
      <c r="I25" s="65"/>
      <c r="J25" s="65"/>
      <c r="K25" s="1"/>
      <c r="L25" s="1"/>
      <c r="M25" s="1"/>
      <c r="N25" s="1"/>
      <c r="O25" s="3"/>
      <c r="P25" s="3"/>
      <c r="Q25" s="3"/>
      <c r="R25" s="38"/>
    </row>
    <row r="26" spans="2:21" ht="15.75" thickBot="1">
      <c r="B26" s="39"/>
      <c r="C26" s="40"/>
      <c r="D26" s="41" t="s">
        <v>14</v>
      </c>
      <c r="E26" s="42">
        <f>E24/60</f>
        <v>10.166666666666666</v>
      </c>
      <c r="F26" s="42"/>
      <c r="G26" s="42"/>
      <c r="H26" s="42"/>
      <c r="I26" s="43"/>
      <c r="J26" s="43"/>
      <c r="K26" s="43"/>
      <c r="L26" s="42"/>
      <c r="M26" s="42"/>
      <c r="N26" s="42"/>
      <c r="O26" s="44"/>
      <c r="P26" s="44"/>
      <c r="Q26" s="44"/>
      <c r="R26" s="45"/>
    </row>
    <row r="27" spans="2:21" ht="15.75" thickBot="1"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2:21">
      <c r="B28" s="29" t="s">
        <v>21</v>
      </c>
      <c r="C28" s="30"/>
      <c r="D28" s="30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7"/>
    </row>
    <row r="29" spans="2:21">
      <c r="B29" s="32" t="s">
        <v>0</v>
      </c>
      <c r="E29" s="153" t="s">
        <v>1</v>
      </c>
      <c r="F29" s="153"/>
      <c r="G29" s="153"/>
      <c r="H29" s="153"/>
      <c r="I29" s="1"/>
      <c r="J29" s="1"/>
      <c r="K29" s="1"/>
      <c r="L29" s="1"/>
      <c r="M29" s="1"/>
      <c r="N29" s="1"/>
      <c r="O29" s="1"/>
      <c r="P29" s="1"/>
      <c r="R29" s="55"/>
    </row>
    <row r="30" spans="2:21">
      <c r="B30" s="34"/>
      <c r="C30" s="2"/>
      <c r="D30" s="2"/>
      <c r="E30" s="23" t="s">
        <v>2</v>
      </c>
      <c r="F30" s="23" t="s">
        <v>3</v>
      </c>
      <c r="G30" s="23" t="s">
        <v>4</v>
      </c>
      <c r="H30" s="23" t="s">
        <v>5</v>
      </c>
      <c r="I30" s="23" t="s">
        <v>17</v>
      </c>
      <c r="J30" s="23" t="s">
        <v>18</v>
      </c>
      <c r="K30" s="23" t="s">
        <v>33</v>
      </c>
      <c r="L30" s="23" t="s">
        <v>34</v>
      </c>
      <c r="M30" s="23" t="s">
        <v>44</v>
      </c>
      <c r="N30" s="23" t="s">
        <v>6</v>
      </c>
      <c r="O30" s="23" t="s">
        <v>28</v>
      </c>
      <c r="P30" s="23" t="s">
        <v>29</v>
      </c>
      <c r="Q30" s="23" t="s">
        <v>42</v>
      </c>
      <c r="R30" s="64" t="s">
        <v>45</v>
      </c>
    </row>
    <row r="31" spans="2:21">
      <c r="B31" s="35">
        <v>0.85416666666666663</v>
      </c>
      <c r="C31" s="21">
        <v>0.875</v>
      </c>
      <c r="D31" s="22">
        <f>E31*60</f>
        <v>1800</v>
      </c>
      <c r="E31" s="23">
        <v>30</v>
      </c>
      <c r="F31" s="23">
        <f>F$6</f>
        <v>25</v>
      </c>
      <c r="G31" s="23">
        <f>H$6</f>
        <v>5</v>
      </c>
      <c r="H31" s="23">
        <f>G31*E31</f>
        <v>150</v>
      </c>
      <c r="I31" s="24">
        <f>E31*60/F31</f>
        <v>72</v>
      </c>
      <c r="J31" s="24">
        <f>I31</f>
        <v>72</v>
      </c>
      <c r="K31" s="25">
        <v>70</v>
      </c>
      <c r="L31" s="25">
        <v>2</v>
      </c>
      <c r="M31" s="23">
        <f>L31+K31</f>
        <v>72</v>
      </c>
      <c r="N31" s="4">
        <f>M31</f>
        <v>72</v>
      </c>
      <c r="O31" s="52">
        <f>(K31*F31/D31)*100</f>
        <v>97.222222222222214</v>
      </c>
      <c r="P31" s="26">
        <f>(L31/M31)*100</f>
        <v>2.7777777777777777</v>
      </c>
      <c r="Q31" s="26">
        <f>M31/(D31/F31)*100</f>
        <v>100</v>
      </c>
      <c r="R31" s="36">
        <f>((I31-M31)*F31)/60</f>
        <v>0</v>
      </c>
    </row>
    <row r="32" spans="2:21">
      <c r="B32" s="35">
        <v>0.875</v>
      </c>
      <c r="C32" s="21">
        <v>0.91666666666666663</v>
      </c>
      <c r="D32" s="22">
        <f>E32*60</f>
        <v>3600</v>
      </c>
      <c r="E32" s="23">
        <v>60</v>
      </c>
      <c r="F32" s="23">
        <f>F$6</f>
        <v>25</v>
      </c>
      <c r="G32" s="23">
        <f t="shared" ref="G32:G34" si="17">H$6</f>
        <v>5</v>
      </c>
      <c r="H32" s="23">
        <f>G32*E32</f>
        <v>300</v>
      </c>
      <c r="I32" s="24">
        <f t="shared" ref="I32:I34" si="18">E32*60/F32</f>
        <v>144</v>
      </c>
      <c r="J32" s="24">
        <f>J31+I32</f>
        <v>216</v>
      </c>
      <c r="K32" s="25">
        <v>140</v>
      </c>
      <c r="L32" s="25">
        <v>4</v>
      </c>
      <c r="M32" s="23">
        <f>L32+K32</f>
        <v>144</v>
      </c>
      <c r="N32" s="4">
        <f>N31+M32</f>
        <v>216</v>
      </c>
      <c r="O32" s="52">
        <f t="shared" ref="O32:O43" si="19">(K32*F32/D32)*100</f>
        <v>97.222222222222214</v>
      </c>
      <c r="P32" s="26">
        <f t="shared" ref="P32:P43" si="20">(L32/M32)*100</f>
        <v>2.7777777777777777</v>
      </c>
      <c r="Q32" s="26">
        <f t="shared" ref="Q32:Q34" si="21">M32/(D32/F32)*100</f>
        <v>100</v>
      </c>
      <c r="R32" s="36">
        <f t="shared" ref="R32:R34" si="22">((I32-M32)*F32)/60</f>
        <v>0</v>
      </c>
    </row>
    <row r="33" spans="2:18">
      <c r="B33" s="35">
        <v>0.92361111111111116</v>
      </c>
      <c r="C33" s="21">
        <v>0.95833333333333337</v>
      </c>
      <c r="D33" s="22">
        <f>E33*60</f>
        <v>3000</v>
      </c>
      <c r="E33" s="23">
        <v>50</v>
      </c>
      <c r="F33" s="23">
        <f t="shared" ref="F33:F43" si="23">F$6</f>
        <v>25</v>
      </c>
      <c r="G33" s="23">
        <f t="shared" si="17"/>
        <v>5</v>
      </c>
      <c r="H33" s="23">
        <f t="shared" ref="H33:H34" si="24">G33*E33</f>
        <v>250</v>
      </c>
      <c r="I33" s="24">
        <f t="shared" si="18"/>
        <v>120</v>
      </c>
      <c r="J33" s="24">
        <f t="shared" ref="J33:J34" si="25">J32+I33</f>
        <v>336</v>
      </c>
      <c r="K33" s="25">
        <v>119</v>
      </c>
      <c r="L33" s="25">
        <v>1</v>
      </c>
      <c r="M33" s="23">
        <f t="shared" ref="M33:M34" si="26">L33+K33</f>
        <v>120</v>
      </c>
      <c r="N33" s="4">
        <f t="shared" ref="N33:N34" si="27">N32+M33</f>
        <v>336</v>
      </c>
      <c r="O33" s="52">
        <f t="shared" si="19"/>
        <v>99.166666666666671</v>
      </c>
      <c r="P33" s="26">
        <f t="shared" si="20"/>
        <v>0.83333333333333337</v>
      </c>
      <c r="Q33" s="26">
        <f t="shared" si="21"/>
        <v>100</v>
      </c>
      <c r="R33" s="36">
        <f t="shared" si="22"/>
        <v>0</v>
      </c>
    </row>
    <row r="34" spans="2:18">
      <c r="B34" s="35">
        <v>0.95833333333333337</v>
      </c>
      <c r="C34" s="21">
        <v>0</v>
      </c>
      <c r="D34" s="22">
        <f>E34*60</f>
        <v>3600</v>
      </c>
      <c r="E34" s="23">
        <v>60</v>
      </c>
      <c r="F34" s="23">
        <f t="shared" si="23"/>
        <v>25</v>
      </c>
      <c r="G34" s="23">
        <f t="shared" si="17"/>
        <v>5</v>
      </c>
      <c r="H34" s="23">
        <f t="shared" si="24"/>
        <v>300</v>
      </c>
      <c r="I34" s="24">
        <f t="shared" si="18"/>
        <v>144</v>
      </c>
      <c r="J34" s="24">
        <f t="shared" si="25"/>
        <v>480</v>
      </c>
      <c r="K34" s="25">
        <v>144</v>
      </c>
      <c r="L34" s="25">
        <v>0</v>
      </c>
      <c r="M34" s="23">
        <f t="shared" si="26"/>
        <v>144</v>
      </c>
      <c r="N34" s="4">
        <f t="shared" si="27"/>
        <v>480</v>
      </c>
      <c r="O34" s="52">
        <f t="shared" si="19"/>
        <v>100</v>
      </c>
      <c r="P34" s="26">
        <f t="shared" si="20"/>
        <v>0</v>
      </c>
      <c r="Q34" s="26">
        <f t="shared" si="21"/>
        <v>100</v>
      </c>
      <c r="R34" s="36">
        <f t="shared" si="22"/>
        <v>0</v>
      </c>
    </row>
    <row r="35" spans="2:18">
      <c r="B35" s="35">
        <v>3.4722222222222224E-2</v>
      </c>
      <c r="C35" s="21">
        <v>4.1666666666666664E-2</v>
      </c>
      <c r="D35" s="21"/>
      <c r="E35" s="27"/>
      <c r="F35" s="27"/>
      <c r="G35" s="27"/>
      <c r="H35" s="27"/>
      <c r="I35" s="27"/>
      <c r="J35" s="27"/>
      <c r="K35" s="27"/>
      <c r="L35" s="27"/>
      <c r="M35" s="27"/>
      <c r="N35" s="60"/>
      <c r="O35" s="53"/>
      <c r="P35" s="28"/>
      <c r="Q35" s="58"/>
      <c r="R35" s="59"/>
    </row>
    <row r="36" spans="2:18">
      <c r="B36" s="35">
        <v>4.1666666666666664E-2</v>
      </c>
      <c r="C36" s="21">
        <v>8.3333333333333329E-2</v>
      </c>
      <c r="D36" s="22">
        <f>E36*60</f>
        <v>3600</v>
      </c>
      <c r="E36" s="23">
        <v>60</v>
      </c>
      <c r="F36" s="23">
        <v>25</v>
      </c>
      <c r="G36" s="23">
        <f t="shared" ref="G36:G43" si="28">H$6</f>
        <v>5</v>
      </c>
      <c r="H36" s="23">
        <f t="shared" ref="H36:H43" si="29">G36*E36</f>
        <v>300</v>
      </c>
      <c r="I36" s="24">
        <f t="shared" ref="I36:I43" si="30">E36*60/F36</f>
        <v>144</v>
      </c>
      <c r="J36" s="24">
        <f>J34+I36</f>
        <v>624</v>
      </c>
      <c r="K36" s="25">
        <v>144</v>
      </c>
      <c r="L36" s="25">
        <v>0</v>
      </c>
      <c r="M36" s="23">
        <f>L36+K36</f>
        <v>144</v>
      </c>
      <c r="N36" s="4">
        <f>N34+M36</f>
        <v>624</v>
      </c>
      <c r="O36" s="52">
        <f t="shared" si="19"/>
        <v>100</v>
      </c>
      <c r="P36" s="26">
        <f t="shared" si="20"/>
        <v>0</v>
      </c>
      <c r="Q36" s="26">
        <f>M36/(D36/F36)*100</f>
        <v>100</v>
      </c>
      <c r="R36" s="36">
        <f>((I36-M36)*F36)/60</f>
        <v>0</v>
      </c>
    </row>
    <row r="37" spans="2:18">
      <c r="B37" s="35">
        <v>8.3333333333333329E-2</v>
      </c>
      <c r="C37" s="21">
        <v>0.125</v>
      </c>
      <c r="D37" s="22">
        <f t="shared" ref="D37:D43" si="31">E37*60</f>
        <v>3600</v>
      </c>
      <c r="E37" s="23">
        <v>60</v>
      </c>
      <c r="F37" s="23">
        <v>25</v>
      </c>
      <c r="G37" s="23">
        <f t="shared" si="28"/>
        <v>5</v>
      </c>
      <c r="H37" s="23">
        <f t="shared" si="29"/>
        <v>300</v>
      </c>
      <c r="I37" s="24">
        <f t="shared" si="30"/>
        <v>144</v>
      </c>
      <c r="J37" s="24">
        <f t="shared" ref="J37:J43" si="32">J36+I37</f>
        <v>768</v>
      </c>
      <c r="K37" s="25">
        <v>140</v>
      </c>
      <c r="L37" s="25">
        <v>4</v>
      </c>
      <c r="M37" s="23">
        <f>L37+K37</f>
        <v>144</v>
      </c>
      <c r="N37" s="4">
        <f>N36+M37</f>
        <v>768</v>
      </c>
      <c r="O37" s="52">
        <f t="shared" si="19"/>
        <v>97.222222222222214</v>
      </c>
      <c r="P37" s="26">
        <f t="shared" si="20"/>
        <v>2.7777777777777777</v>
      </c>
      <c r="Q37" s="26">
        <f t="shared" ref="Q37:Q43" si="33">M37/(D37/F37)*100</f>
        <v>100</v>
      </c>
      <c r="R37" s="36">
        <f t="shared" ref="R37:R43" si="34">((I37-M37)*F37)/60</f>
        <v>0</v>
      </c>
    </row>
    <row r="38" spans="2:18">
      <c r="B38" s="35">
        <v>0.13194444444444445</v>
      </c>
      <c r="C38" s="21">
        <v>0.16666666666666666</v>
      </c>
      <c r="D38" s="22">
        <f t="shared" si="31"/>
        <v>3000</v>
      </c>
      <c r="E38" s="23">
        <v>50</v>
      </c>
      <c r="F38" s="23">
        <v>25</v>
      </c>
      <c r="G38" s="23">
        <f t="shared" si="28"/>
        <v>5</v>
      </c>
      <c r="H38" s="23">
        <f t="shared" si="29"/>
        <v>250</v>
      </c>
      <c r="I38" s="24">
        <f t="shared" si="30"/>
        <v>120</v>
      </c>
      <c r="J38" s="24">
        <f t="shared" si="32"/>
        <v>888</v>
      </c>
      <c r="K38" s="25">
        <v>119</v>
      </c>
      <c r="L38" s="25">
        <v>1</v>
      </c>
      <c r="M38" s="23">
        <f t="shared" ref="M38:M43" si="35">L38+K38</f>
        <v>120</v>
      </c>
      <c r="N38" s="4">
        <f t="shared" ref="N38:N43" si="36">N37+M38</f>
        <v>888</v>
      </c>
      <c r="O38" s="52">
        <f t="shared" si="19"/>
        <v>99.166666666666671</v>
      </c>
      <c r="P38" s="26">
        <f t="shared" si="20"/>
        <v>0.83333333333333337</v>
      </c>
      <c r="Q38" s="26">
        <f t="shared" si="33"/>
        <v>100</v>
      </c>
      <c r="R38" s="36">
        <f t="shared" si="34"/>
        <v>0</v>
      </c>
    </row>
    <row r="39" spans="2:18">
      <c r="B39" s="35">
        <v>0.16666666666666666</v>
      </c>
      <c r="C39" s="21">
        <v>0.20833333333333334</v>
      </c>
      <c r="D39" s="22">
        <f t="shared" si="31"/>
        <v>3600</v>
      </c>
      <c r="E39" s="23">
        <v>60</v>
      </c>
      <c r="F39" s="23">
        <f t="shared" si="23"/>
        <v>25</v>
      </c>
      <c r="G39" s="23">
        <f t="shared" si="28"/>
        <v>5</v>
      </c>
      <c r="H39" s="23">
        <f t="shared" si="29"/>
        <v>300</v>
      </c>
      <c r="I39" s="24">
        <f t="shared" si="30"/>
        <v>144</v>
      </c>
      <c r="J39" s="24">
        <f t="shared" si="32"/>
        <v>1032</v>
      </c>
      <c r="K39" s="25">
        <v>144</v>
      </c>
      <c r="L39" s="25">
        <v>0</v>
      </c>
      <c r="M39" s="23">
        <f t="shared" si="35"/>
        <v>144</v>
      </c>
      <c r="N39" s="4">
        <f t="shared" si="36"/>
        <v>1032</v>
      </c>
      <c r="O39" s="52">
        <f t="shared" si="19"/>
        <v>100</v>
      </c>
      <c r="P39" s="26">
        <f t="shared" si="20"/>
        <v>0</v>
      </c>
      <c r="Q39" s="26">
        <f t="shared" si="33"/>
        <v>100</v>
      </c>
      <c r="R39" s="36">
        <f t="shared" si="34"/>
        <v>0</v>
      </c>
    </row>
    <row r="40" spans="2:18">
      <c r="B40" s="35">
        <v>0.22222222222222221</v>
      </c>
      <c r="C40" s="21">
        <v>0.25</v>
      </c>
      <c r="D40" s="22">
        <f t="shared" si="31"/>
        <v>2400</v>
      </c>
      <c r="E40" s="23">
        <v>40</v>
      </c>
      <c r="F40" s="23">
        <f t="shared" si="23"/>
        <v>25</v>
      </c>
      <c r="G40" s="23">
        <f t="shared" si="28"/>
        <v>5</v>
      </c>
      <c r="H40" s="23">
        <f t="shared" si="29"/>
        <v>200</v>
      </c>
      <c r="I40" s="24">
        <f t="shared" si="30"/>
        <v>96</v>
      </c>
      <c r="J40" s="24">
        <f t="shared" si="32"/>
        <v>1128</v>
      </c>
      <c r="K40" s="25">
        <v>96</v>
      </c>
      <c r="L40" s="25">
        <v>0</v>
      </c>
      <c r="M40" s="23">
        <f t="shared" si="35"/>
        <v>96</v>
      </c>
      <c r="N40" s="4">
        <f t="shared" si="36"/>
        <v>1128</v>
      </c>
      <c r="O40" s="52">
        <f t="shared" si="19"/>
        <v>100</v>
      </c>
      <c r="P40" s="26">
        <f t="shared" si="20"/>
        <v>0</v>
      </c>
      <c r="Q40" s="26">
        <f t="shared" si="33"/>
        <v>100</v>
      </c>
      <c r="R40" s="36">
        <f t="shared" si="34"/>
        <v>0</v>
      </c>
    </row>
    <row r="41" spans="2:18">
      <c r="B41" s="35">
        <v>0.25</v>
      </c>
      <c r="C41" s="21">
        <v>0.29166666666666669</v>
      </c>
      <c r="D41" s="22">
        <f t="shared" si="31"/>
        <v>3000</v>
      </c>
      <c r="E41" s="23">
        <v>50</v>
      </c>
      <c r="F41" s="23">
        <f t="shared" si="23"/>
        <v>25</v>
      </c>
      <c r="G41" s="23">
        <f t="shared" si="28"/>
        <v>5</v>
      </c>
      <c r="H41" s="23">
        <f t="shared" si="29"/>
        <v>250</v>
      </c>
      <c r="I41" s="24">
        <f t="shared" si="30"/>
        <v>120</v>
      </c>
      <c r="J41" s="24">
        <f t="shared" si="32"/>
        <v>1248</v>
      </c>
      <c r="K41" s="25">
        <v>120</v>
      </c>
      <c r="L41" s="25">
        <v>0</v>
      </c>
      <c r="M41" s="23">
        <f t="shared" si="35"/>
        <v>120</v>
      </c>
      <c r="N41" s="4">
        <f t="shared" si="36"/>
        <v>1248</v>
      </c>
      <c r="O41" s="52">
        <f t="shared" si="19"/>
        <v>100</v>
      </c>
      <c r="P41" s="26">
        <f t="shared" si="20"/>
        <v>0</v>
      </c>
      <c r="Q41" s="26">
        <f t="shared" si="33"/>
        <v>100</v>
      </c>
      <c r="R41" s="36">
        <f t="shared" si="34"/>
        <v>0</v>
      </c>
    </row>
    <row r="42" spans="2:18">
      <c r="B42" s="35">
        <v>0.29166666666666669</v>
      </c>
      <c r="C42" s="21">
        <v>0.33333333333333331</v>
      </c>
      <c r="D42" s="22">
        <f t="shared" si="31"/>
        <v>3600</v>
      </c>
      <c r="E42" s="23">
        <v>60</v>
      </c>
      <c r="F42" s="23">
        <f t="shared" si="23"/>
        <v>25</v>
      </c>
      <c r="G42" s="23">
        <f t="shared" si="28"/>
        <v>5</v>
      </c>
      <c r="H42" s="23">
        <f t="shared" si="29"/>
        <v>300</v>
      </c>
      <c r="I42" s="24">
        <f t="shared" si="30"/>
        <v>144</v>
      </c>
      <c r="J42" s="24">
        <f t="shared" si="32"/>
        <v>1392</v>
      </c>
      <c r="K42" s="25">
        <v>144</v>
      </c>
      <c r="L42" s="25">
        <v>0</v>
      </c>
      <c r="M42" s="23">
        <f t="shared" si="35"/>
        <v>144</v>
      </c>
      <c r="N42" s="4">
        <f t="shared" si="36"/>
        <v>1392</v>
      </c>
      <c r="O42" s="52">
        <f t="shared" si="19"/>
        <v>100</v>
      </c>
      <c r="P42" s="26">
        <f t="shared" si="20"/>
        <v>0</v>
      </c>
      <c r="Q42" s="26">
        <f t="shared" si="33"/>
        <v>100</v>
      </c>
      <c r="R42" s="36">
        <f t="shared" si="34"/>
        <v>0</v>
      </c>
    </row>
    <row r="43" spans="2:18">
      <c r="B43" s="35">
        <v>0.33333333333333331</v>
      </c>
      <c r="C43" s="21">
        <v>0.34722222222222227</v>
      </c>
      <c r="D43" s="22">
        <f t="shared" si="31"/>
        <v>1200</v>
      </c>
      <c r="E43" s="23">
        <v>20</v>
      </c>
      <c r="F43" s="23">
        <f t="shared" si="23"/>
        <v>25</v>
      </c>
      <c r="G43" s="23">
        <f t="shared" si="28"/>
        <v>5</v>
      </c>
      <c r="H43" s="23">
        <f t="shared" si="29"/>
        <v>100</v>
      </c>
      <c r="I43" s="24">
        <f t="shared" si="30"/>
        <v>48</v>
      </c>
      <c r="J43" s="24">
        <f t="shared" si="32"/>
        <v>1440</v>
      </c>
      <c r="K43" s="25">
        <v>48</v>
      </c>
      <c r="L43" s="25">
        <v>0</v>
      </c>
      <c r="M43" s="23">
        <f t="shared" si="35"/>
        <v>48</v>
      </c>
      <c r="N43" s="4">
        <f t="shared" si="36"/>
        <v>1440</v>
      </c>
      <c r="O43" s="52">
        <f t="shared" si="19"/>
        <v>100</v>
      </c>
      <c r="P43" s="26">
        <f t="shared" si="20"/>
        <v>0</v>
      </c>
      <c r="Q43" s="26">
        <f t="shared" si="33"/>
        <v>100</v>
      </c>
      <c r="R43" s="36">
        <f t="shared" si="34"/>
        <v>0</v>
      </c>
    </row>
    <row r="44" spans="2:18">
      <c r="B44" s="34"/>
      <c r="C44" s="2"/>
      <c r="D44" s="5"/>
      <c r="E44" s="1"/>
      <c r="F44" s="1"/>
      <c r="G44" s="1"/>
      <c r="H44" s="1"/>
      <c r="I44" s="65">
        <f>SUM(I31:I43)</f>
        <v>1440</v>
      </c>
      <c r="J44" s="65"/>
      <c r="K44" s="1">
        <f>SUM(K31:K34,K36:K43)</f>
        <v>1428</v>
      </c>
      <c r="L44" s="1">
        <f>SUM(L31:L34,L36:L43)</f>
        <v>12</v>
      </c>
      <c r="M44" s="1">
        <f xml:space="preserve"> K44+L44</f>
        <v>1440</v>
      </c>
      <c r="N44" s="1"/>
      <c r="O44" s="3">
        <f>SUM(O31:O43)/12</f>
        <v>99.166666666666671</v>
      </c>
      <c r="P44" s="3">
        <f>SUM(L44/M44)*100</f>
        <v>0.83333333333333337</v>
      </c>
      <c r="Q44" s="3">
        <f>SUM(Q31:Q43)/12</f>
        <v>100</v>
      </c>
      <c r="R44" s="38">
        <f>SUM(R31:R43)/12</f>
        <v>0</v>
      </c>
    </row>
    <row r="45" spans="2:18">
      <c r="B45" s="34"/>
      <c r="C45" s="2"/>
      <c r="D45" s="5" t="s">
        <v>2</v>
      </c>
      <c r="E45" s="1">
        <f>SUM(E31:E43)</f>
        <v>600</v>
      </c>
      <c r="F45" s="1"/>
      <c r="G45" s="1"/>
      <c r="H45" s="1"/>
      <c r="I45" s="65"/>
      <c r="J45" s="65"/>
      <c r="K45" s="65"/>
      <c r="L45" s="1"/>
      <c r="M45" s="1"/>
      <c r="N45" s="1"/>
      <c r="O45" s="3"/>
      <c r="P45" s="3"/>
      <c r="R45" s="55"/>
    </row>
    <row r="46" spans="2:18">
      <c r="B46" s="34"/>
      <c r="C46" s="2"/>
      <c r="D46" s="5" t="s">
        <v>39</v>
      </c>
      <c r="E46" s="65">
        <f>SUM(D31:D43)</f>
        <v>36000</v>
      </c>
      <c r="F46" s="1"/>
      <c r="G46" s="1"/>
      <c r="H46" s="1"/>
      <c r="I46" s="65"/>
      <c r="J46" s="65"/>
      <c r="K46" s="65"/>
      <c r="L46" s="1"/>
      <c r="M46" s="1"/>
      <c r="N46" s="1"/>
      <c r="O46" s="3"/>
      <c r="P46" s="3"/>
      <c r="R46" s="55"/>
    </row>
    <row r="47" spans="2:18" ht="15.75" thickBot="1">
      <c r="B47" s="39"/>
      <c r="C47" s="40"/>
      <c r="D47" s="41" t="s">
        <v>14</v>
      </c>
      <c r="E47" s="42">
        <f>E45/60</f>
        <v>10</v>
      </c>
      <c r="F47" s="42"/>
      <c r="G47" s="42"/>
      <c r="H47" s="42"/>
      <c r="I47" s="43"/>
      <c r="J47" s="43"/>
      <c r="K47" s="43"/>
      <c r="L47" s="42"/>
      <c r="M47" s="42"/>
      <c r="N47" s="42"/>
      <c r="O47" s="44"/>
      <c r="P47" s="44"/>
      <c r="Q47" s="56"/>
      <c r="R47" s="57"/>
    </row>
  </sheetData>
  <mergeCells count="3">
    <mergeCell ref="E8:H8"/>
    <mergeCell ref="E29:H29"/>
    <mergeCell ref="K8:L8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U30"/>
  <sheetViews>
    <sheetView zoomScale="70" zoomScaleNormal="70" workbookViewId="0">
      <selection activeCell="U6" sqref="U6"/>
    </sheetView>
  </sheetViews>
  <sheetFormatPr defaultRowHeight="15"/>
  <cols>
    <col min="2" max="2" width="12.7109375" bestFit="1" customWidth="1"/>
    <col min="6" max="6" width="10.28515625" customWidth="1"/>
    <col min="7" max="7" width="12.28515625" customWidth="1"/>
    <col min="8" max="8" width="10.5703125" customWidth="1"/>
    <col min="9" max="9" width="12.7109375" customWidth="1"/>
    <col min="10" max="10" width="12" customWidth="1"/>
    <col min="11" max="11" width="9.85546875" bestFit="1" customWidth="1"/>
    <col min="12" max="12" width="13.5703125" style="1" customWidth="1"/>
    <col min="13" max="13" width="9" customWidth="1"/>
    <col min="14" max="14" width="13.28515625" customWidth="1"/>
    <col min="15" max="15" width="17.42578125" bestFit="1" customWidth="1"/>
    <col min="16" max="16" width="14.28515625" customWidth="1"/>
  </cols>
  <sheetData>
    <row r="2" spans="2:21">
      <c r="B2" t="s">
        <v>23</v>
      </c>
    </row>
    <row r="4" spans="2:21" ht="15.75">
      <c r="B4" s="155" t="s">
        <v>41</v>
      </c>
      <c r="C4" s="155"/>
      <c r="D4" s="61" t="s">
        <v>2</v>
      </c>
      <c r="E4" s="61" t="s">
        <v>3</v>
      </c>
      <c r="F4" s="61" t="s">
        <v>4</v>
      </c>
      <c r="G4" s="61" t="s">
        <v>5</v>
      </c>
      <c r="H4" s="61" t="s">
        <v>17</v>
      </c>
      <c r="I4" s="61" t="s">
        <v>18</v>
      </c>
      <c r="J4" s="61" t="s">
        <v>33</v>
      </c>
      <c r="K4" s="61" t="s">
        <v>34</v>
      </c>
      <c r="L4" s="61" t="s">
        <v>6</v>
      </c>
      <c r="M4" s="61" t="s">
        <v>28</v>
      </c>
      <c r="N4" s="61" t="s">
        <v>29</v>
      </c>
      <c r="O4" s="61" t="s">
        <v>43</v>
      </c>
      <c r="P4" s="61" t="s">
        <v>45</v>
      </c>
      <c r="Q4" s="1"/>
      <c r="R4" s="1"/>
      <c r="U4" s="1"/>
    </row>
    <row r="5" spans="2:21">
      <c r="B5" s="51">
        <v>0.35416666666666669</v>
      </c>
      <c r="C5" s="51">
        <v>0.375</v>
      </c>
      <c r="D5" s="1">
        <v>30</v>
      </c>
      <c r="E5" s="48">
        <v>25</v>
      </c>
      <c r="F5" s="1">
        <v>5</v>
      </c>
      <c r="G5" s="1">
        <v>150</v>
      </c>
      <c r="H5" s="1">
        <v>72</v>
      </c>
      <c r="I5" s="1">
        <v>72</v>
      </c>
      <c r="J5" s="1">
        <v>70</v>
      </c>
      <c r="K5" s="1">
        <v>2</v>
      </c>
      <c r="L5" s="49">
        <v>72</v>
      </c>
      <c r="M5" s="3">
        <v>97.222222222222214</v>
      </c>
      <c r="N5" s="18">
        <v>2.7777777777777777</v>
      </c>
      <c r="O5" s="62">
        <v>97.222222222222214</v>
      </c>
      <c r="P5" s="62">
        <v>0.83333333333333337</v>
      </c>
      <c r="Q5" s="3"/>
      <c r="R5" s="1"/>
      <c r="S5" s="3"/>
      <c r="T5" s="18"/>
      <c r="U5" s="1"/>
    </row>
    <row r="6" spans="2:21">
      <c r="B6" s="51">
        <v>0.375</v>
      </c>
      <c r="C6" s="51">
        <v>0.41666666666666669</v>
      </c>
      <c r="D6" s="1">
        <v>60</v>
      </c>
      <c r="E6" s="48">
        <v>25</v>
      </c>
      <c r="F6" s="1">
        <v>5</v>
      </c>
      <c r="G6" s="1">
        <v>300</v>
      </c>
      <c r="H6" s="1">
        <v>144</v>
      </c>
      <c r="I6" s="1">
        <v>216</v>
      </c>
      <c r="J6" s="1">
        <v>140</v>
      </c>
      <c r="K6" s="1">
        <v>4</v>
      </c>
      <c r="L6" s="49">
        <v>76</v>
      </c>
      <c r="M6" s="3">
        <v>97.222222222222214</v>
      </c>
      <c r="N6" s="18">
        <v>5.2631578947368416</v>
      </c>
      <c r="O6" s="62">
        <v>100</v>
      </c>
      <c r="P6" s="62">
        <v>0</v>
      </c>
      <c r="Q6" s="3"/>
      <c r="R6" s="1"/>
      <c r="S6" s="3"/>
      <c r="T6" s="18"/>
      <c r="U6" s="1"/>
    </row>
    <row r="7" spans="2:21">
      <c r="B7" s="51">
        <v>0.4236111111111111</v>
      </c>
      <c r="C7" s="51">
        <v>0.45833333333333331</v>
      </c>
      <c r="D7" s="1">
        <v>50</v>
      </c>
      <c r="E7" s="48">
        <v>25</v>
      </c>
      <c r="F7" s="1">
        <v>5</v>
      </c>
      <c r="G7" s="1">
        <v>250</v>
      </c>
      <c r="H7" s="1">
        <v>120</v>
      </c>
      <c r="I7" s="1">
        <v>336</v>
      </c>
      <c r="J7" s="20">
        <v>119</v>
      </c>
      <c r="K7" s="19">
        <v>1</v>
      </c>
      <c r="L7" s="49">
        <v>77</v>
      </c>
      <c r="M7" s="3">
        <v>99.166666666666671</v>
      </c>
      <c r="N7" s="18">
        <v>1.2987012987012987</v>
      </c>
      <c r="O7" s="62">
        <v>100</v>
      </c>
      <c r="P7" s="62">
        <v>0</v>
      </c>
      <c r="Q7" s="20"/>
      <c r="R7" s="20"/>
      <c r="S7" s="19"/>
      <c r="T7" s="18"/>
      <c r="U7" s="1"/>
    </row>
    <row r="8" spans="2:21">
      <c r="B8" s="51">
        <v>0.45833333333333331</v>
      </c>
      <c r="C8" s="51">
        <v>0.5</v>
      </c>
      <c r="D8" s="1">
        <v>60</v>
      </c>
      <c r="E8" s="48">
        <v>25</v>
      </c>
      <c r="F8" s="1">
        <v>5</v>
      </c>
      <c r="G8" s="1">
        <v>300</v>
      </c>
      <c r="H8" s="1">
        <v>144</v>
      </c>
      <c r="I8" s="1">
        <v>480</v>
      </c>
      <c r="J8" s="20">
        <v>144</v>
      </c>
      <c r="K8" s="19">
        <v>0</v>
      </c>
      <c r="L8" s="49">
        <v>77</v>
      </c>
      <c r="M8" s="3">
        <v>100</v>
      </c>
      <c r="N8" s="18">
        <v>0</v>
      </c>
      <c r="O8" s="62">
        <v>100</v>
      </c>
      <c r="P8" s="62">
        <v>0</v>
      </c>
      <c r="Q8" s="20"/>
      <c r="R8" s="20"/>
      <c r="S8" s="19"/>
      <c r="T8" s="18"/>
      <c r="U8" s="1"/>
    </row>
    <row r="9" spans="2:21">
      <c r="B9" s="51">
        <v>0.5</v>
      </c>
      <c r="C9" s="51">
        <v>0.54166666666666663</v>
      </c>
      <c r="D9" s="1"/>
      <c r="E9" s="48"/>
      <c r="F9" s="1"/>
      <c r="G9" s="1"/>
      <c r="H9" s="1"/>
      <c r="I9" s="1"/>
      <c r="J9" s="20"/>
      <c r="K9" s="19"/>
      <c r="M9" s="3"/>
      <c r="N9" s="18"/>
      <c r="O9" s="2"/>
      <c r="P9" s="2"/>
      <c r="Q9" s="20"/>
      <c r="R9" s="20"/>
      <c r="S9" s="19"/>
      <c r="T9" s="18"/>
      <c r="U9" s="1"/>
    </row>
    <row r="10" spans="2:21">
      <c r="B10" s="51">
        <v>0.54166666666666663</v>
      </c>
      <c r="C10" s="51">
        <v>0.58333333333333337</v>
      </c>
      <c r="D10" s="1">
        <v>60</v>
      </c>
      <c r="E10" s="48">
        <v>25</v>
      </c>
      <c r="F10" s="1">
        <v>5</v>
      </c>
      <c r="G10" s="1">
        <v>300</v>
      </c>
      <c r="H10" s="1">
        <v>144</v>
      </c>
      <c r="I10" s="1">
        <v>624</v>
      </c>
      <c r="J10" s="20">
        <v>144</v>
      </c>
      <c r="K10" s="19">
        <v>0</v>
      </c>
      <c r="L10" s="50">
        <v>77</v>
      </c>
      <c r="M10" s="3">
        <v>100</v>
      </c>
      <c r="N10" s="18">
        <v>0</v>
      </c>
      <c r="O10" s="18">
        <v>100</v>
      </c>
      <c r="P10" s="18">
        <v>0</v>
      </c>
      <c r="Q10" s="20"/>
      <c r="R10" s="20"/>
      <c r="S10" s="19"/>
      <c r="T10" s="18"/>
      <c r="U10" s="1"/>
    </row>
    <row r="11" spans="2:21">
      <c r="B11" s="51">
        <v>0.58333333333333337</v>
      </c>
      <c r="C11" s="51">
        <v>0.625</v>
      </c>
      <c r="D11" s="1">
        <v>60</v>
      </c>
      <c r="E11" s="48">
        <v>25</v>
      </c>
      <c r="F11" s="1">
        <v>5</v>
      </c>
      <c r="G11" s="1">
        <v>300</v>
      </c>
      <c r="H11" s="1">
        <v>144</v>
      </c>
      <c r="I11" s="1">
        <v>768</v>
      </c>
      <c r="J11" s="20">
        <v>140</v>
      </c>
      <c r="K11" s="19">
        <v>4</v>
      </c>
      <c r="L11" s="50">
        <v>81</v>
      </c>
      <c r="M11" s="3">
        <v>97.222222222222214</v>
      </c>
      <c r="N11" s="18">
        <v>4.9382716049382713</v>
      </c>
      <c r="O11" s="18">
        <v>100</v>
      </c>
      <c r="P11" s="18">
        <v>0</v>
      </c>
      <c r="Q11" s="20"/>
      <c r="R11" s="20"/>
      <c r="S11" s="19"/>
      <c r="T11" s="18"/>
      <c r="U11" s="1"/>
    </row>
    <row r="12" spans="2:21">
      <c r="B12" s="51">
        <v>0.63194444444444442</v>
      </c>
      <c r="C12" s="51">
        <v>0.66666666666666663</v>
      </c>
      <c r="D12" s="1">
        <v>50</v>
      </c>
      <c r="E12" s="48">
        <v>25</v>
      </c>
      <c r="F12" s="1">
        <v>5</v>
      </c>
      <c r="G12" s="1">
        <v>250</v>
      </c>
      <c r="H12" s="1">
        <v>120</v>
      </c>
      <c r="I12" s="1">
        <v>888</v>
      </c>
      <c r="J12" s="20">
        <v>119</v>
      </c>
      <c r="K12" s="19">
        <v>1</v>
      </c>
      <c r="L12" s="50">
        <v>82</v>
      </c>
      <c r="M12" s="3">
        <v>99.166666666666671</v>
      </c>
      <c r="N12" s="18">
        <v>1.2195121951219512</v>
      </c>
      <c r="O12" s="18">
        <v>100</v>
      </c>
      <c r="P12" s="18">
        <v>0</v>
      </c>
      <c r="Q12" s="20"/>
      <c r="R12" s="20"/>
      <c r="S12" s="19"/>
      <c r="T12" s="18"/>
      <c r="U12" s="1"/>
    </row>
    <row r="13" spans="2:21">
      <c r="B13" s="51">
        <v>0.66666666666666663</v>
      </c>
      <c r="C13" s="51">
        <v>0.70833333333333337</v>
      </c>
      <c r="D13" s="1">
        <v>60</v>
      </c>
      <c r="E13" s="48">
        <v>25</v>
      </c>
      <c r="F13" s="1">
        <v>5</v>
      </c>
      <c r="G13" s="1">
        <v>300</v>
      </c>
      <c r="H13" s="1">
        <v>144</v>
      </c>
      <c r="I13" s="1">
        <v>1032</v>
      </c>
      <c r="J13" s="20">
        <v>144</v>
      </c>
      <c r="K13" s="19">
        <v>0</v>
      </c>
      <c r="L13" s="50">
        <v>82</v>
      </c>
      <c r="M13" s="3">
        <v>100</v>
      </c>
      <c r="N13" s="18">
        <v>0</v>
      </c>
      <c r="O13" s="18">
        <v>100</v>
      </c>
      <c r="P13" s="18">
        <v>0</v>
      </c>
      <c r="Q13" s="20"/>
      <c r="R13" s="20"/>
      <c r="S13" s="19"/>
      <c r="T13" s="18"/>
      <c r="U13" s="1"/>
    </row>
    <row r="14" spans="2:21">
      <c r="B14" s="51">
        <v>0.72222222222222221</v>
      </c>
      <c r="C14" s="51">
        <v>0.75</v>
      </c>
      <c r="D14" s="1">
        <v>40</v>
      </c>
      <c r="E14" s="48">
        <v>25</v>
      </c>
      <c r="F14" s="1">
        <v>5</v>
      </c>
      <c r="G14" s="1">
        <v>200</v>
      </c>
      <c r="H14" s="1">
        <v>96</v>
      </c>
      <c r="I14" s="1">
        <v>1128</v>
      </c>
      <c r="J14" s="20">
        <v>96</v>
      </c>
      <c r="K14" s="19">
        <v>0</v>
      </c>
      <c r="L14" s="50">
        <v>82</v>
      </c>
      <c r="M14" s="3">
        <v>100</v>
      </c>
      <c r="N14" s="18">
        <v>0</v>
      </c>
      <c r="O14" s="18">
        <v>100</v>
      </c>
      <c r="P14" s="18">
        <v>0</v>
      </c>
      <c r="Q14" s="20"/>
      <c r="R14" s="20"/>
      <c r="S14" s="19"/>
      <c r="T14" s="18"/>
      <c r="U14" s="1"/>
    </row>
    <row r="15" spans="2:21">
      <c r="B15" s="51">
        <v>0.75</v>
      </c>
      <c r="C15" s="51">
        <v>0.79166666666666663</v>
      </c>
      <c r="D15" s="1">
        <v>60</v>
      </c>
      <c r="E15" s="48">
        <v>25</v>
      </c>
      <c r="F15" s="1">
        <v>5</v>
      </c>
      <c r="G15" s="1">
        <v>300</v>
      </c>
      <c r="H15" s="1">
        <v>144</v>
      </c>
      <c r="I15" s="1">
        <v>1272</v>
      </c>
      <c r="J15" s="20">
        <v>144</v>
      </c>
      <c r="K15" s="19">
        <v>0</v>
      </c>
      <c r="L15" s="50">
        <v>82</v>
      </c>
      <c r="M15" s="3">
        <v>100</v>
      </c>
      <c r="N15" s="18">
        <v>0</v>
      </c>
      <c r="O15" s="18">
        <v>100</v>
      </c>
      <c r="P15" s="18">
        <v>0</v>
      </c>
      <c r="Q15" s="20"/>
      <c r="R15" s="20"/>
      <c r="S15" s="19"/>
      <c r="T15" s="18"/>
      <c r="U15" s="1"/>
    </row>
    <row r="16" spans="2:21">
      <c r="B16" s="51">
        <v>0.79166666666666663</v>
      </c>
      <c r="C16" s="51">
        <v>0.83333333333333337</v>
      </c>
      <c r="D16" s="1">
        <v>60</v>
      </c>
      <c r="E16" s="48">
        <v>25</v>
      </c>
      <c r="F16" s="1">
        <v>5</v>
      </c>
      <c r="G16" s="1">
        <v>300</v>
      </c>
      <c r="H16" s="1">
        <v>144</v>
      </c>
      <c r="I16" s="1">
        <v>1416</v>
      </c>
      <c r="J16" s="20">
        <v>144</v>
      </c>
      <c r="K16" s="19">
        <v>0</v>
      </c>
      <c r="L16" s="50">
        <v>82</v>
      </c>
      <c r="M16" s="3">
        <v>100</v>
      </c>
      <c r="N16" s="18">
        <v>0</v>
      </c>
      <c r="O16" s="18">
        <v>100</v>
      </c>
      <c r="P16" s="18">
        <v>0</v>
      </c>
      <c r="Q16" s="20"/>
      <c r="R16" s="20"/>
      <c r="S16" s="19"/>
      <c r="T16" s="18"/>
      <c r="U16" s="1"/>
    </row>
    <row r="17" spans="2:21">
      <c r="B17" s="51">
        <v>0.83333333333333337</v>
      </c>
      <c r="C17" s="51">
        <v>0.84722222222222221</v>
      </c>
      <c r="D17" s="1">
        <v>20</v>
      </c>
      <c r="E17" s="48">
        <v>25</v>
      </c>
      <c r="F17" s="1">
        <v>5</v>
      </c>
      <c r="G17" s="1">
        <v>100</v>
      </c>
      <c r="H17" s="1">
        <v>48</v>
      </c>
      <c r="I17" s="1">
        <v>1464</v>
      </c>
      <c r="J17" s="20">
        <v>48</v>
      </c>
      <c r="K17" s="19">
        <v>0</v>
      </c>
      <c r="L17" s="50">
        <v>82</v>
      </c>
      <c r="M17" s="3">
        <v>100</v>
      </c>
      <c r="N17">
        <v>0</v>
      </c>
      <c r="O17" s="18">
        <v>100</v>
      </c>
      <c r="P17" s="18">
        <v>0</v>
      </c>
      <c r="Q17" s="20"/>
      <c r="R17" s="20"/>
      <c r="S17" s="19"/>
      <c r="T17" s="18"/>
      <c r="U17" s="1"/>
    </row>
    <row r="18" spans="2:21">
      <c r="B18" s="51">
        <v>0.85416666666666663</v>
      </c>
      <c r="C18" s="51">
        <v>0.875</v>
      </c>
      <c r="D18" s="1">
        <v>30</v>
      </c>
      <c r="E18" s="48">
        <v>25</v>
      </c>
      <c r="F18" s="1">
        <v>5</v>
      </c>
      <c r="G18" s="1">
        <v>150</v>
      </c>
      <c r="H18" s="1">
        <v>72</v>
      </c>
      <c r="I18" s="1">
        <v>72</v>
      </c>
      <c r="J18" s="20">
        <v>70</v>
      </c>
      <c r="K18" s="20">
        <v>2</v>
      </c>
      <c r="L18" s="50">
        <v>72</v>
      </c>
      <c r="M18" s="19">
        <v>97.222222222222214</v>
      </c>
      <c r="N18" s="18">
        <v>2.7777777777777777</v>
      </c>
      <c r="O18" s="18">
        <v>100</v>
      </c>
      <c r="P18" s="18">
        <v>0</v>
      </c>
      <c r="Q18" s="20"/>
      <c r="R18" s="20"/>
      <c r="S18" s="20"/>
    </row>
    <row r="19" spans="2:21">
      <c r="B19" s="51">
        <v>0.875</v>
      </c>
      <c r="C19" s="51">
        <v>0.91666666666666663</v>
      </c>
      <c r="D19" s="1">
        <v>60</v>
      </c>
      <c r="E19" s="48">
        <v>25</v>
      </c>
      <c r="F19" s="1">
        <v>5</v>
      </c>
      <c r="G19" s="1">
        <v>300</v>
      </c>
      <c r="H19" s="1">
        <v>144</v>
      </c>
      <c r="I19" s="1">
        <v>216</v>
      </c>
      <c r="J19" s="20">
        <v>140</v>
      </c>
      <c r="K19" s="20">
        <v>4</v>
      </c>
      <c r="L19" s="50">
        <v>144</v>
      </c>
      <c r="M19" s="19">
        <v>97.222222222222214</v>
      </c>
      <c r="N19" s="18">
        <v>2.7777777777777777</v>
      </c>
      <c r="O19" s="18">
        <v>100</v>
      </c>
      <c r="P19" s="18">
        <v>0</v>
      </c>
      <c r="Q19" s="20"/>
      <c r="R19" s="20"/>
      <c r="S19" s="20"/>
    </row>
    <row r="20" spans="2:21">
      <c r="B20" s="51">
        <v>0.92361111111111116</v>
      </c>
      <c r="C20" s="51">
        <v>0.95833333333333337</v>
      </c>
      <c r="D20" s="1">
        <v>50</v>
      </c>
      <c r="E20" s="48">
        <v>25</v>
      </c>
      <c r="F20" s="1">
        <v>5</v>
      </c>
      <c r="G20" s="1">
        <v>250</v>
      </c>
      <c r="H20" s="1">
        <v>120</v>
      </c>
      <c r="I20" s="1">
        <v>336</v>
      </c>
      <c r="J20" s="20">
        <v>119</v>
      </c>
      <c r="K20" s="20">
        <v>1</v>
      </c>
      <c r="L20" s="50">
        <v>120</v>
      </c>
      <c r="M20" s="19">
        <v>99.166666666666671</v>
      </c>
      <c r="N20" s="18">
        <v>0.83333333333333337</v>
      </c>
      <c r="O20" s="18">
        <v>100</v>
      </c>
      <c r="P20" s="18">
        <v>0</v>
      </c>
      <c r="Q20" s="20"/>
      <c r="R20" s="20"/>
      <c r="S20" s="20"/>
    </row>
    <row r="21" spans="2:21">
      <c r="B21" s="51">
        <v>0.95833333333333337</v>
      </c>
      <c r="C21" s="51">
        <v>0</v>
      </c>
      <c r="D21" s="1">
        <v>60</v>
      </c>
      <c r="E21" s="48">
        <v>25</v>
      </c>
      <c r="F21" s="1">
        <v>5</v>
      </c>
      <c r="G21" s="1">
        <v>300</v>
      </c>
      <c r="H21" s="1">
        <v>144</v>
      </c>
      <c r="I21" s="1">
        <v>480</v>
      </c>
      <c r="J21" s="20">
        <v>144</v>
      </c>
      <c r="K21" s="20">
        <v>0</v>
      </c>
      <c r="L21" s="50">
        <v>144</v>
      </c>
      <c r="M21" s="19">
        <v>100</v>
      </c>
      <c r="N21" s="18">
        <v>0</v>
      </c>
      <c r="O21" s="18">
        <v>100</v>
      </c>
      <c r="P21" s="18">
        <v>0</v>
      </c>
      <c r="Q21" s="20"/>
      <c r="R21" s="20"/>
      <c r="S21" s="20"/>
    </row>
    <row r="22" spans="2:21">
      <c r="B22" s="51">
        <v>3.4722222222222224E-2</v>
      </c>
      <c r="C22" s="51">
        <v>4.1666666666666664E-2</v>
      </c>
      <c r="D22" s="1"/>
      <c r="E22" s="48"/>
      <c r="F22" s="1"/>
      <c r="G22" s="1"/>
      <c r="H22" s="1"/>
      <c r="I22" s="1"/>
      <c r="J22" s="20"/>
      <c r="K22" s="20"/>
      <c r="L22" s="50"/>
      <c r="M22" s="19"/>
      <c r="N22" s="18"/>
      <c r="O22" s="2"/>
      <c r="P22" s="2"/>
      <c r="Q22" s="20"/>
      <c r="R22" s="20"/>
      <c r="S22" s="20"/>
    </row>
    <row r="23" spans="2:21">
      <c r="B23" s="51">
        <v>4.1666666666666664E-2</v>
      </c>
      <c r="C23" s="51">
        <v>8.3333333333333329E-2</v>
      </c>
      <c r="D23" s="1">
        <v>60</v>
      </c>
      <c r="E23" s="48">
        <v>25</v>
      </c>
      <c r="F23" s="1">
        <v>5</v>
      </c>
      <c r="G23" s="1">
        <v>300</v>
      </c>
      <c r="H23" s="1">
        <v>144</v>
      </c>
      <c r="I23" s="1">
        <v>624</v>
      </c>
      <c r="J23" s="20">
        <v>144</v>
      </c>
      <c r="K23" s="20">
        <v>0</v>
      </c>
      <c r="L23" s="50">
        <v>144</v>
      </c>
      <c r="M23" s="19">
        <v>100</v>
      </c>
      <c r="N23" s="18">
        <v>0</v>
      </c>
      <c r="O23" s="18">
        <v>100</v>
      </c>
      <c r="P23" s="18">
        <v>0</v>
      </c>
      <c r="Q23" s="20"/>
      <c r="R23" s="20"/>
      <c r="S23" s="20"/>
    </row>
    <row r="24" spans="2:21">
      <c r="B24" s="51">
        <v>8.3333333333333329E-2</v>
      </c>
      <c r="C24" s="51">
        <v>0.125</v>
      </c>
      <c r="D24" s="1">
        <v>60</v>
      </c>
      <c r="E24" s="48">
        <v>25</v>
      </c>
      <c r="F24" s="1">
        <v>5</v>
      </c>
      <c r="G24" s="1">
        <v>300</v>
      </c>
      <c r="H24" s="1">
        <v>144</v>
      </c>
      <c r="I24" s="1">
        <v>768</v>
      </c>
      <c r="J24" s="20">
        <v>140</v>
      </c>
      <c r="K24" s="20">
        <v>4</v>
      </c>
      <c r="L24" s="50">
        <v>144</v>
      </c>
      <c r="M24" s="19">
        <v>97.222222222222214</v>
      </c>
      <c r="N24" s="18">
        <v>2.7777777777777777</v>
      </c>
      <c r="O24" s="18">
        <v>100</v>
      </c>
      <c r="P24" s="18">
        <v>0</v>
      </c>
      <c r="Q24" s="20"/>
      <c r="R24" s="20"/>
      <c r="S24" s="20"/>
    </row>
    <row r="25" spans="2:21">
      <c r="B25" s="51">
        <v>0.13194444444444445</v>
      </c>
      <c r="C25" s="51">
        <v>0.16666666666666666</v>
      </c>
      <c r="D25" s="1">
        <v>50</v>
      </c>
      <c r="E25" s="48">
        <v>25</v>
      </c>
      <c r="F25" s="1">
        <v>5</v>
      </c>
      <c r="G25" s="1">
        <v>250</v>
      </c>
      <c r="H25" s="1">
        <v>120</v>
      </c>
      <c r="I25" s="1">
        <v>888</v>
      </c>
      <c r="J25" s="20">
        <v>119</v>
      </c>
      <c r="K25" s="20">
        <v>1</v>
      </c>
      <c r="L25" s="50">
        <v>120</v>
      </c>
      <c r="M25" s="19">
        <v>99.166666666666671</v>
      </c>
      <c r="N25" s="18">
        <v>0.83333333333333337</v>
      </c>
      <c r="O25" s="18">
        <v>100</v>
      </c>
      <c r="P25" s="18">
        <v>0</v>
      </c>
      <c r="Q25" s="20"/>
      <c r="R25" s="20"/>
      <c r="S25" s="20"/>
    </row>
    <row r="26" spans="2:21">
      <c r="B26" s="51">
        <v>0.16666666666666666</v>
      </c>
      <c r="C26" s="51">
        <v>0.20833333333333334</v>
      </c>
      <c r="D26" s="1">
        <v>60</v>
      </c>
      <c r="E26" s="48">
        <v>25</v>
      </c>
      <c r="F26" s="1">
        <v>5</v>
      </c>
      <c r="G26" s="1">
        <v>300</v>
      </c>
      <c r="H26" s="1">
        <v>144</v>
      </c>
      <c r="I26" s="1">
        <v>1032</v>
      </c>
      <c r="J26" s="20">
        <v>144</v>
      </c>
      <c r="K26" s="20">
        <v>0</v>
      </c>
      <c r="L26" s="50">
        <v>144</v>
      </c>
      <c r="M26" s="19">
        <v>100</v>
      </c>
      <c r="N26" s="18">
        <v>0</v>
      </c>
      <c r="O26" s="18">
        <v>100</v>
      </c>
      <c r="P26" s="18">
        <v>0</v>
      </c>
      <c r="Q26" s="20"/>
      <c r="R26" s="20"/>
      <c r="S26" s="20"/>
    </row>
    <row r="27" spans="2:21">
      <c r="B27" s="51">
        <v>0.22222222222222221</v>
      </c>
      <c r="C27" s="51">
        <v>0.25</v>
      </c>
      <c r="D27" s="1">
        <v>40</v>
      </c>
      <c r="E27" s="48">
        <v>25</v>
      </c>
      <c r="F27" s="1">
        <v>5</v>
      </c>
      <c r="G27" s="1">
        <v>200</v>
      </c>
      <c r="H27" s="1">
        <v>96</v>
      </c>
      <c r="I27" s="1">
        <v>1128</v>
      </c>
      <c r="J27" s="20">
        <v>96</v>
      </c>
      <c r="K27" s="20">
        <v>0</v>
      </c>
      <c r="L27" s="50">
        <v>96</v>
      </c>
      <c r="M27" s="19">
        <v>100</v>
      </c>
      <c r="N27" s="18">
        <v>0</v>
      </c>
      <c r="O27" s="18">
        <v>100</v>
      </c>
      <c r="P27" s="18">
        <v>0</v>
      </c>
      <c r="Q27" s="20"/>
      <c r="R27" s="20"/>
      <c r="S27" s="20"/>
    </row>
    <row r="28" spans="2:21">
      <c r="B28" s="51">
        <v>0.25</v>
      </c>
      <c r="C28" s="51">
        <v>0.29166666666666669</v>
      </c>
      <c r="D28" s="1">
        <v>50</v>
      </c>
      <c r="E28" s="48">
        <v>25</v>
      </c>
      <c r="F28" s="1">
        <v>5</v>
      </c>
      <c r="G28" s="1">
        <v>250</v>
      </c>
      <c r="H28" s="1">
        <v>120</v>
      </c>
      <c r="I28" s="1">
        <v>1248</v>
      </c>
      <c r="J28" s="20">
        <v>120</v>
      </c>
      <c r="K28" s="20">
        <v>0</v>
      </c>
      <c r="L28" s="50">
        <v>120</v>
      </c>
      <c r="M28" s="19">
        <v>100</v>
      </c>
      <c r="N28" s="18">
        <v>0</v>
      </c>
      <c r="O28" s="18">
        <v>100</v>
      </c>
      <c r="P28" s="18">
        <v>0</v>
      </c>
      <c r="Q28" s="20"/>
      <c r="R28" s="20"/>
      <c r="S28" s="20"/>
    </row>
    <row r="29" spans="2:21">
      <c r="B29" s="51">
        <v>0.29166666666666669</v>
      </c>
      <c r="C29" s="51">
        <v>0.33333333333333331</v>
      </c>
      <c r="D29" s="1">
        <v>60</v>
      </c>
      <c r="E29" s="48">
        <v>25</v>
      </c>
      <c r="F29" s="1">
        <v>5</v>
      </c>
      <c r="G29" s="1">
        <v>300</v>
      </c>
      <c r="H29" s="1">
        <v>144</v>
      </c>
      <c r="I29" s="1">
        <v>1392</v>
      </c>
      <c r="J29" s="20">
        <v>144</v>
      </c>
      <c r="K29" s="20">
        <v>0</v>
      </c>
      <c r="L29" s="50">
        <v>144</v>
      </c>
      <c r="M29" s="19">
        <v>100</v>
      </c>
      <c r="N29" s="18">
        <v>0</v>
      </c>
      <c r="O29" s="18">
        <v>100</v>
      </c>
      <c r="P29" s="18">
        <v>0</v>
      </c>
      <c r="Q29" s="20"/>
      <c r="R29" s="20"/>
      <c r="S29" s="20"/>
    </row>
    <row r="30" spans="2:21">
      <c r="B30" s="51">
        <v>0.33333333333333331</v>
      </c>
      <c r="C30" s="51">
        <v>0.34722222222222227</v>
      </c>
      <c r="D30" s="1">
        <v>20</v>
      </c>
      <c r="E30" s="48">
        <v>25</v>
      </c>
      <c r="F30" s="1">
        <v>5</v>
      </c>
      <c r="G30" s="1">
        <v>100</v>
      </c>
      <c r="H30" s="1">
        <v>48</v>
      </c>
      <c r="I30" s="1">
        <v>1440</v>
      </c>
      <c r="J30" s="20">
        <v>48</v>
      </c>
      <c r="K30" s="20">
        <v>0</v>
      </c>
      <c r="L30" s="50">
        <v>48</v>
      </c>
      <c r="M30" s="19">
        <v>100</v>
      </c>
      <c r="N30" s="18">
        <v>0</v>
      </c>
      <c r="O30" s="18">
        <v>100</v>
      </c>
      <c r="P30" s="18">
        <v>0</v>
      </c>
      <c r="Q30" s="20"/>
      <c r="R30" s="20"/>
      <c r="S30" s="20"/>
    </row>
  </sheetData>
  <mergeCells count="1">
    <mergeCell ref="B4:C4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h e e t R o o t   x m l n s : x s d = " h t t p : / / w w w . w 3 . o r g / 2 0 0 1 / X M L S c h e m a "   x m l n s : x s i = " h t t p : / / w w w . w 3 . o r g / 2 0 0 1 / X M L S c h e m a - i n s t a n c e " >  
     < S e r i a l i z e d S o u r c e s / >  
     < S e r i a l i z e d P a r a m e t e r s / >  
     < C o n f i g u r a t i o n >  
         < N a m e > S h e e t C o n f i g u r a t i o n < / N a m e >  
         < H i d d e n C o m m e n t > f a l s e < / H i d d e n C o m m e n t >  
         < A u t o F i t D a t a S o u r c e > f a l s e < / A u t o F i t D a t a S o u r c e >  
         < W r a p T e x t > f a l s e < / W r a p T e x t >  
         < S t a t e > C o p y i n g < / S t a t e >  
         < W o r k s h e e t s H e a d e r F o o t e r >  
             < W o r k s h e e t H e a d e r F o o t e r >  
                 < W o r k s h e e t N a m e > C a l   ( 2 ) 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 C a l 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 M o n i t o r 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 D A I L Y   R E P O R T -   D a y 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 D A I L Y   R E P O R T -   M o n t h 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 E s t i m a t e   t i m e 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< / W o r k s h e e t s H e a d e r F o o t e r >  
     < / C o n f i g u r a t i o n >  
 < / S h e e t R o o t > 
</file>

<file path=customXml/itemProps1.xml><?xml version="1.0" encoding="utf-8"?>
<ds:datastoreItem xmlns:ds="http://schemas.openxmlformats.org/officeDocument/2006/customXml" ds:itemID="{24582744-BEA6-483A-BBD1-3E252F4C93EE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Monitor</vt:lpstr>
      <vt:lpstr>Cal</vt:lpstr>
      <vt:lpstr>Daily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Aungkan_s</dc:creator>
  <cp:lastModifiedBy>BOY TOMAS</cp:lastModifiedBy>
  <cp:lastPrinted>2023-07-24T04:45:39Z</cp:lastPrinted>
  <dcterms:created xsi:type="dcterms:W3CDTF">2023-07-24T03:36:10Z</dcterms:created>
  <dcterms:modified xsi:type="dcterms:W3CDTF">2023-10-21T16:57:53Z</dcterms:modified>
</cp:coreProperties>
</file>